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Офісне устаткування та приладдя різне\"/>
    </mc:Choice>
  </mc:AlternateContent>
  <bookViews>
    <workbookView xWindow="0" yWindow="0" windowWidth="14745" windowHeight="11340"/>
  </bookViews>
  <sheets>
    <sheet name="заправка" sheetId="2" r:id="rId1"/>
    <sheet name="ремонт" sheetId="4" r:id="rId2"/>
  </sheets>
  <definedNames>
    <definedName name="_xlnm.Print_Area" localSheetId="0">заправка!$A$1:$H$91</definedName>
    <definedName name="_xlnm.Print_Area" localSheetId="1">ремонт!$A$1:$G$88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5" i="2" s="1"/>
  <c r="E4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5" i="2" l="1"/>
  <c r="G45" i="2"/>
  <c r="H5" i="2" l="1"/>
  <c r="F50" i="2" s="1"/>
  <c r="H50" i="2" s="1"/>
  <c r="H6" i="2"/>
  <c r="F51" i="2" s="1"/>
  <c r="H51" i="2" s="1"/>
  <c r="H7" i="2"/>
  <c r="F52" i="2" s="1"/>
  <c r="H52" i="2" s="1"/>
  <c r="H8" i="2"/>
  <c r="F53" i="2" s="1"/>
  <c r="H53" i="2" s="1"/>
  <c r="H9" i="2"/>
  <c r="F54" i="2" s="1"/>
  <c r="H54" i="2" s="1"/>
  <c r="H10" i="2"/>
  <c r="F55" i="2" s="1"/>
  <c r="H55" i="2" s="1"/>
  <c r="H11" i="2"/>
  <c r="F56" i="2" s="1"/>
  <c r="H56" i="2" s="1"/>
  <c r="H12" i="2"/>
  <c r="F57" i="2" s="1"/>
  <c r="H57" i="2" s="1"/>
  <c r="H13" i="2"/>
  <c r="F58" i="2" s="1"/>
  <c r="H58" i="2" s="1"/>
  <c r="H14" i="2"/>
  <c r="F59" i="2" s="1"/>
  <c r="H59" i="2" s="1"/>
  <c r="H15" i="2"/>
  <c r="F60" i="2" s="1"/>
  <c r="H60" i="2" s="1"/>
  <c r="H16" i="2"/>
  <c r="F61" i="2" s="1"/>
  <c r="H61" i="2" s="1"/>
  <c r="H17" i="2"/>
  <c r="F62" i="2" s="1"/>
  <c r="H62" i="2" s="1"/>
  <c r="H18" i="2"/>
  <c r="F63" i="2" s="1"/>
  <c r="H63" i="2" s="1"/>
  <c r="H19" i="2"/>
  <c r="H20" i="2"/>
  <c r="F65" i="2" s="1"/>
  <c r="H65" i="2" s="1"/>
  <c r="H21" i="2"/>
  <c r="F66" i="2" s="1"/>
  <c r="H66" i="2" s="1"/>
  <c r="H22" i="2"/>
  <c r="F67" i="2" s="1"/>
  <c r="H67" i="2" s="1"/>
  <c r="H23" i="2"/>
  <c r="F68" i="2" s="1"/>
  <c r="H68" i="2" s="1"/>
  <c r="H24" i="2"/>
  <c r="F69" i="2" s="1"/>
  <c r="H69" i="2" s="1"/>
  <c r="H25" i="2"/>
  <c r="F70" i="2" s="1"/>
  <c r="H70" i="2" s="1"/>
  <c r="H26" i="2"/>
  <c r="F71" i="2" s="1"/>
  <c r="H71" i="2" s="1"/>
  <c r="H27" i="2"/>
  <c r="F72" i="2" s="1"/>
  <c r="H72" i="2" s="1"/>
  <c r="H28" i="2"/>
  <c r="F73" i="2" s="1"/>
  <c r="H73" i="2" s="1"/>
  <c r="H29" i="2"/>
  <c r="F74" i="2" s="1"/>
  <c r="H74" i="2" s="1"/>
  <c r="H30" i="2"/>
  <c r="F75" i="2" s="1"/>
  <c r="H75" i="2" s="1"/>
  <c r="H31" i="2"/>
  <c r="F76" i="2" s="1"/>
  <c r="H76" i="2" s="1"/>
  <c r="H32" i="2"/>
  <c r="F77" i="2" s="1"/>
  <c r="H77" i="2" s="1"/>
  <c r="H33" i="2"/>
  <c r="F78" i="2" s="1"/>
  <c r="H78" i="2" s="1"/>
  <c r="H34" i="2"/>
  <c r="F79" i="2" s="1"/>
  <c r="H79" i="2" s="1"/>
  <c r="H35" i="2"/>
  <c r="F80" i="2" s="1"/>
  <c r="H80" i="2" s="1"/>
  <c r="H36" i="2"/>
  <c r="F81" i="2" s="1"/>
  <c r="H81" i="2" s="1"/>
  <c r="H37" i="2"/>
  <c r="F82" i="2" s="1"/>
  <c r="H82" i="2" s="1"/>
  <c r="H38" i="2"/>
  <c r="F83" i="2" s="1"/>
  <c r="H83" i="2" s="1"/>
  <c r="H39" i="2"/>
  <c r="F84" i="2" s="1"/>
  <c r="H84" i="2" s="1"/>
  <c r="H40" i="2"/>
  <c r="F85" i="2" s="1"/>
  <c r="H85" i="2" s="1"/>
  <c r="H41" i="2"/>
  <c r="F86" i="2" s="1"/>
  <c r="H86" i="2" s="1"/>
  <c r="H42" i="2"/>
  <c r="F87" i="2" s="1"/>
  <c r="H87" i="2" s="1"/>
  <c r="H43" i="2"/>
  <c r="F88" i="2" s="1"/>
  <c r="H88" i="2" s="1"/>
  <c r="H44" i="2"/>
  <c r="F89" i="2" s="1"/>
  <c r="H89" i="2" s="1"/>
  <c r="H4" i="2"/>
  <c r="F49" i="2" s="1"/>
  <c r="H49" i="2" s="1"/>
  <c r="F64" i="2" l="1"/>
  <c r="H64" i="2" s="1"/>
  <c r="H91" i="2" s="1"/>
  <c r="F88" i="4"/>
  <c r="G43" i="4"/>
  <c r="E87" i="4" s="1"/>
  <c r="G87" i="4" s="1"/>
  <c r="G42" i="4"/>
  <c r="E86" i="4" s="1"/>
  <c r="G86" i="4" s="1"/>
  <c r="G41" i="4"/>
  <c r="E85" i="4" s="1"/>
  <c r="G85" i="4" s="1"/>
  <c r="G40" i="4"/>
  <c r="E84" i="4" s="1"/>
  <c r="G84" i="4" s="1"/>
  <c r="G39" i="4"/>
  <c r="E83" i="4" s="1"/>
  <c r="G83" i="4" s="1"/>
  <c r="G38" i="4"/>
  <c r="E82" i="4" s="1"/>
  <c r="G82" i="4" s="1"/>
  <c r="G37" i="4"/>
  <c r="E81" i="4" s="1"/>
  <c r="G81" i="4" s="1"/>
  <c r="G36" i="4"/>
  <c r="E80" i="4" s="1"/>
  <c r="G80" i="4" s="1"/>
  <c r="G35" i="4"/>
  <c r="E79" i="4" s="1"/>
  <c r="G79" i="4" s="1"/>
  <c r="G34" i="4"/>
  <c r="E78" i="4" s="1"/>
  <c r="G78" i="4" s="1"/>
  <c r="G33" i="4"/>
  <c r="E77" i="4" s="1"/>
  <c r="G77" i="4" s="1"/>
  <c r="G32" i="4"/>
  <c r="E76" i="4" s="1"/>
  <c r="G76" i="4" s="1"/>
  <c r="G31" i="4"/>
  <c r="E75" i="4" s="1"/>
  <c r="G75" i="4" s="1"/>
  <c r="G30" i="4"/>
  <c r="E74" i="4" s="1"/>
  <c r="G74" i="4" s="1"/>
  <c r="G29" i="4"/>
  <c r="E73" i="4" s="1"/>
  <c r="G73" i="4" s="1"/>
  <c r="G28" i="4"/>
  <c r="E72" i="4" s="1"/>
  <c r="G72" i="4" s="1"/>
  <c r="G27" i="4"/>
  <c r="E71" i="4" s="1"/>
  <c r="G71" i="4" s="1"/>
  <c r="G26" i="4"/>
  <c r="E70" i="4" s="1"/>
  <c r="G70" i="4" s="1"/>
  <c r="G25" i="4"/>
  <c r="E69" i="4" s="1"/>
  <c r="G69" i="4" s="1"/>
  <c r="G24" i="4"/>
  <c r="E68" i="4" s="1"/>
  <c r="G68" i="4" s="1"/>
  <c r="G23" i="4"/>
  <c r="E67" i="4" s="1"/>
  <c r="G67" i="4" s="1"/>
  <c r="G22" i="4"/>
  <c r="E66" i="4" s="1"/>
  <c r="G66" i="4" s="1"/>
  <c r="G21" i="4"/>
  <c r="E65" i="4" s="1"/>
  <c r="G65" i="4" s="1"/>
  <c r="G20" i="4"/>
  <c r="E64" i="4" s="1"/>
  <c r="G64" i="4" s="1"/>
  <c r="G19" i="4"/>
  <c r="E63" i="4" s="1"/>
  <c r="G63" i="4" s="1"/>
  <c r="G18" i="4"/>
  <c r="E62" i="4" s="1"/>
  <c r="G62" i="4" s="1"/>
  <c r="G17" i="4"/>
  <c r="E61" i="4" s="1"/>
  <c r="G61" i="4" s="1"/>
  <c r="G16" i="4"/>
  <c r="E60" i="4" s="1"/>
  <c r="G60" i="4" s="1"/>
  <c r="G15" i="4"/>
  <c r="E59" i="4" s="1"/>
  <c r="G59" i="4" s="1"/>
  <c r="G14" i="4"/>
  <c r="E58" i="4" s="1"/>
  <c r="G58" i="4" s="1"/>
  <c r="G13" i="4"/>
  <c r="E57" i="4" s="1"/>
  <c r="G57" i="4" s="1"/>
  <c r="G12" i="4"/>
  <c r="E56" i="4" s="1"/>
  <c r="G56" i="4" s="1"/>
  <c r="G11" i="4"/>
  <c r="E55" i="4" s="1"/>
  <c r="G55" i="4" s="1"/>
  <c r="G10" i="4"/>
  <c r="E54" i="4" s="1"/>
  <c r="G54" i="4" s="1"/>
  <c r="G9" i="4"/>
  <c r="E53" i="4" s="1"/>
  <c r="G53" i="4" s="1"/>
  <c r="G8" i="4"/>
  <c r="E52" i="4" s="1"/>
  <c r="G52" i="4" s="1"/>
  <c r="G7" i="4"/>
  <c r="E51" i="4" s="1"/>
  <c r="G51" i="4" s="1"/>
  <c r="G6" i="4"/>
  <c r="E50" i="4" s="1"/>
  <c r="G50" i="4" s="1"/>
  <c r="G5" i="4"/>
  <c r="E49" i="4" s="1"/>
  <c r="G49" i="4" s="1"/>
  <c r="G4" i="4"/>
  <c r="E48" i="4" s="1"/>
  <c r="G48" i="4" s="1"/>
  <c r="G90" i="2"/>
  <c r="G88" i="4" l="1"/>
</calcChain>
</file>

<file path=xl/sharedStrings.xml><?xml version="1.0" encoding="utf-8"?>
<sst xmlns="http://schemas.openxmlformats.org/spreadsheetml/2006/main" count="321" uniqueCount="116">
  <si>
    <t xml:space="preserve">№ </t>
  </si>
  <si>
    <t>Кількість послуг</t>
  </si>
  <si>
    <t>ФОП Тарасенко С. С.</t>
  </si>
  <si>
    <t>Очікувана ціна за послугу, грн</t>
  </si>
  <si>
    <t>1. Визначення очікуваної ціни за послугу:</t>
  </si>
  <si>
    <t>Одиниця виміру</t>
  </si>
  <si>
    <t>послуга</t>
  </si>
  <si>
    <t>2. Визначення очікуваної вартості:</t>
  </si>
  <si>
    <t>Всього:</t>
  </si>
  <si>
    <t>Очікувана вартість за послуги, грн</t>
  </si>
  <si>
    <t>C-EXV 59</t>
  </si>
  <si>
    <t>HP 05х</t>
  </si>
  <si>
    <t>HP 7115X</t>
  </si>
  <si>
    <t>Brother TN-1075</t>
  </si>
  <si>
    <t>Brother TN-2075</t>
  </si>
  <si>
    <t>Brother TN-2335</t>
  </si>
  <si>
    <t>НР 17а</t>
  </si>
  <si>
    <t>Canon 057</t>
  </si>
  <si>
    <t>Canon 703</t>
  </si>
  <si>
    <t>Canon 712</t>
  </si>
  <si>
    <t>Canon 719</t>
  </si>
  <si>
    <t>Canon 725</t>
  </si>
  <si>
    <t>Canon 726</t>
  </si>
  <si>
    <t>Canon 728</t>
  </si>
  <si>
    <t>Canon 737</t>
  </si>
  <si>
    <t>Canon EP-27</t>
  </si>
  <si>
    <t>Canon FX - 10</t>
  </si>
  <si>
    <t>HP 05А</t>
  </si>
  <si>
    <t>HP 106а</t>
  </si>
  <si>
    <t>HP 278</t>
  </si>
  <si>
    <t>HP 283</t>
  </si>
  <si>
    <t>HP 285</t>
  </si>
  <si>
    <t>HP 35А</t>
  </si>
  <si>
    <t>HP 36А</t>
  </si>
  <si>
    <t>HP 59А</t>
  </si>
  <si>
    <t>HP 80А</t>
  </si>
  <si>
    <t>Pantum PC-211E</t>
  </si>
  <si>
    <t>Pantum PL-C211PB</t>
  </si>
  <si>
    <t>Samsung D111S</t>
  </si>
  <si>
    <t>Samsung D105L</t>
  </si>
  <si>
    <t>Samsung D101S</t>
  </si>
  <si>
    <t>Samsung D104S</t>
  </si>
  <si>
    <t>XEROX 3020</t>
  </si>
  <si>
    <t>XEROX 3119</t>
  </si>
  <si>
    <t>XEROX 3140</t>
  </si>
  <si>
    <t>XEROX 3160</t>
  </si>
  <si>
    <t>XEROX 3225</t>
  </si>
  <si>
    <t>XEROX NL-5928</t>
  </si>
  <si>
    <t>Xerox WC 3025</t>
  </si>
  <si>
    <t>НР 12а</t>
  </si>
  <si>
    <t>Найменування картриджу</t>
  </si>
  <si>
    <t xml:space="preserve">                                        із заправки картриджів до багатофункціональних пристроїв, принтерів</t>
  </si>
  <si>
    <t>ФОП Філонов Д. В.</t>
  </si>
  <si>
    <t>із заправки картриджів до багатофункціональних пристроїв, принтерів</t>
  </si>
  <si>
    <t>ФОП Кондратенко С. В.</t>
  </si>
  <si>
    <t xml:space="preserve">                                        із ремонту картриджів до багатофункціональних пристроїв, принтерів</t>
  </si>
  <si>
    <t>із ремонту картриджів до багатофункціональних пристроїв, принтерів</t>
  </si>
  <si>
    <t>Найменування товару</t>
  </si>
  <si>
    <t>ТОВ «Бумвест»</t>
  </si>
  <si>
    <t>Папір А4 R Copy Standard FSC 500арк</t>
  </si>
  <si>
    <t>пач</t>
  </si>
  <si>
    <t>Біндер 51мм чорний 12шт. OFFICE PRODUCTS 18095119-05</t>
  </si>
  <si>
    <t>Біндер 41мм чорний 12шт. OFFICE PRODUCTS 18094119-05</t>
  </si>
  <si>
    <t>шт</t>
  </si>
  <si>
    <t>Гумка DONAU 40x14x8 7302001PL-99</t>
  </si>
  <si>
    <t>Клей ПВА 100 мл ЕТАЛОН-С супер ковпачок</t>
  </si>
  <si>
    <t xml:space="preserve">шт </t>
  </si>
  <si>
    <t>Клей олівець 36г PVA 4OFFICE 4-340 04121030</t>
  </si>
  <si>
    <t>Пружина пластик. чорна d 51мм OFFICE PRODUCTS 20245115-05 /50 шт</t>
  </si>
  <si>
    <t>Папір для нотаток кольор. 9х9см 1000арк Krok мікс. непрокл. KR-2311 100614/36</t>
  </si>
  <si>
    <t>Папка-Обкладинка "Справа" 0,4/100</t>
  </si>
  <si>
    <t>рул</t>
  </si>
  <si>
    <t>ФОП Пастухов Д.А.</t>
  </si>
  <si>
    <t>Папір для нотаток білий 9х9см 1000 арк непрокл. Krok KR-1311 100420 /36</t>
  </si>
  <si>
    <t>Біндер 25мм чорний 12шт. OFFICE PRODUCTS 18092519-05</t>
  </si>
  <si>
    <t>Ножиці метал.16см Scholz 4244 эргоном гумов.руч.вст. 04040450/12</t>
  </si>
  <si>
    <t>Набір маркерів текст. 4 кольор. 01100310 4-10924</t>
  </si>
  <si>
    <t>Коректор-ручка Q-CONNECT, металевий наконечник, 8 мл,KF00271</t>
  </si>
  <si>
    <t>Діркопробивач 25 арк металевий асорті Scholz 4318</t>
  </si>
  <si>
    <t>Олівець графітний, НВ,з гумкою, трикут., металік, ас-ті,127,SOZ, 127SCH</t>
  </si>
  <si>
    <t>Папка-реєстратор 5см А4 Люкс Donau 2R 3955001PL асорті</t>
  </si>
  <si>
    <t>ТОВ «БАНКІВСЬКІ ТЕХНОЛОГІЇ»</t>
  </si>
  <si>
    <r>
      <rPr>
        <sz val="14"/>
        <rFont val="Calibri"/>
        <family val="2"/>
        <charset val="204"/>
        <scheme val="minor"/>
      </rPr>
      <t>Лінійка 30см п/м прозора Office 4-354 10010690/12</t>
    </r>
  </si>
  <si>
    <r>
      <rPr>
        <sz val="14"/>
        <rFont val="Calibri"/>
        <family val="2"/>
        <charset val="204"/>
        <scheme val="minor"/>
      </rPr>
      <t>Папка на зав'язках картонна 0,42мм</t>
    </r>
  </si>
  <si>
    <r>
      <rPr>
        <sz val="14"/>
        <rFont val="Calibri"/>
        <family val="2"/>
        <charset val="204"/>
        <scheme val="minor"/>
      </rPr>
      <t>Дисплейкнига 30арк А4 пласт. Norma 5027 03060490/12</t>
    </r>
  </si>
  <si>
    <r>
      <rPr>
        <sz val="14"/>
        <rFont val="Calibri"/>
        <family val="2"/>
        <charset val="204"/>
        <scheme val="minor"/>
      </rPr>
      <t>Папка-швидкозшивач Справа А4 картон 0,4 мм 300г/м2</t>
    </r>
  </si>
  <si>
    <r>
      <rPr>
        <sz val="14"/>
        <rFont val="Calibri"/>
        <family val="2"/>
        <charset val="204"/>
        <scheme val="minor"/>
      </rPr>
      <t>Папка-швидкозшивач А4 без перф OFFICE PRODUCTS 21082211 асорті</t>
    </r>
  </si>
  <si>
    <r>
      <rPr>
        <sz val="14"/>
        <rFont val="Calibri"/>
        <family val="2"/>
        <charset val="204"/>
        <scheme val="minor"/>
      </rPr>
      <t>Ручка кулькова масляна Vision Win синя 0,6 мм 01010036 Vision Blue</t>
    </r>
  </si>
  <si>
    <r>
      <rPr>
        <sz val="14"/>
        <rFont val="Calibri"/>
        <family val="2"/>
        <charset val="204"/>
        <scheme val="minor"/>
      </rPr>
      <t>Скоба N10 1000шт. OFFICE PRODUCTS 18071019-19</t>
    </r>
  </si>
  <si>
    <r>
      <rPr>
        <sz val="14"/>
        <rFont val="Calibri"/>
        <family val="2"/>
        <charset val="204"/>
        <scheme val="minor"/>
      </rPr>
      <t>Стрічка 48х300 поліпропіленова з липким шаром прозора</t>
    </r>
  </si>
  <si>
    <r>
      <rPr>
        <sz val="14"/>
        <rFont val="Calibri"/>
        <family val="2"/>
        <charset val="204"/>
        <scheme val="minor"/>
      </rPr>
      <t>Скріпки 25мм 100 шт круглі OFFICE PRODUCTS 18082515-19</t>
    </r>
  </si>
  <si>
    <r>
      <rPr>
        <sz val="14"/>
        <rFont val="Calibri"/>
        <family val="2"/>
        <charset val="204"/>
        <scheme val="minor"/>
      </rPr>
      <t>Степлер N24/6-26/6 30арк Scholz 65мм 4023</t>
    </r>
  </si>
  <si>
    <r>
      <rPr>
        <sz val="14"/>
        <rFont val="Calibri"/>
        <family val="2"/>
        <charset val="204"/>
        <scheme val="minor"/>
      </rPr>
      <t>Точилка з конт. пластикова 38x59x38мм DONAU 7812001-99</t>
    </r>
  </si>
  <si>
    <r>
      <rPr>
        <sz val="14"/>
        <rFont val="Calibri"/>
        <family val="2"/>
        <charset val="204"/>
        <scheme val="minor"/>
      </rPr>
      <t>Файл А4+ 40мкн 100шт прозор. глянс. Fresh Up FR-20-40 600459</t>
    </r>
  </si>
  <si>
    <r>
      <rPr>
        <sz val="14"/>
        <rFont val="Calibri"/>
        <family val="2"/>
        <charset val="204"/>
        <scheme val="minor"/>
      </rPr>
      <t>Папір для плотерів 841х175м Print Design Lux 80г/м2</t>
    </r>
  </si>
  <si>
    <r>
      <rPr>
        <sz val="14"/>
        <rFont val="Calibri"/>
        <family val="2"/>
        <charset val="204"/>
        <scheme val="minor"/>
      </rPr>
      <t>Папір для плотерів 594х175м Print Design Lux 80г/м2 LP59417580PD</t>
    </r>
  </si>
  <si>
    <r>
      <rPr>
        <sz val="14"/>
        <rFont val="Calibri"/>
        <family val="2"/>
        <charset val="204"/>
        <scheme val="minor"/>
      </rPr>
      <t>Термострічка 57 мм (19м)</t>
    </r>
  </si>
  <si>
    <r>
      <rPr>
        <sz val="14"/>
        <rFont val="Calibri"/>
        <family val="2"/>
        <charset val="204"/>
        <scheme val="minor"/>
      </rPr>
      <t>Папір д/плоттерів 914х50м Print Design Lux 80г/м2 /2</t>
    </r>
  </si>
  <si>
    <r>
      <rPr>
        <sz val="14"/>
        <rFont val="Calibri"/>
        <family val="2"/>
        <charset val="204"/>
        <scheme val="minor"/>
      </rPr>
      <t>Папір для плотеру 914*30м 120 г/м2 JP91430120PD</t>
    </r>
  </si>
  <si>
    <r>
      <rPr>
        <sz val="14"/>
        <rFont val="Calibri"/>
        <family val="2"/>
        <charset val="204"/>
        <scheme val="minor"/>
      </rPr>
      <t>Обкладинка д/палітурки А4 картон п/д шкіру чорн. 250 г/м2 OFFICE PRODUCTS 20232525-05/100шт</t>
    </r>
  </si>
  <si>
    <r>
      <rPr>
        <sz val="14"/>
        <rFont val="Calibri"/>
        <family val="2"/>
        <charset val="204"/>
        <scheme val="minor"/>
      </rPr>
      <t>Обкладинка д/палітурки А4 150мк проз. OFFICE PRODUCTS 20221515-90 /100 шт</t>
    </r>
  </si>
  <si>
    <r>
      <rPr>
        <sz val="14"/>
        <rFont val="Calibri"/>
        <family val="2"/>
        <charset val="204"/>
        <scheme val="minor"/>
      </rPr>
      <t>Пружина пластик. чорна d 22мм OFFICE PRODUCTS 20242215-05 /50 шт</t>
    </r>
  </si>
  <si>
    <r>
      <rPr>
        <sz val="14"/>
        <rFont val="Calibri"/>
        <family val="2"/>
        <charset val="204"/>
        <scheme val="minor"/>
      </rPr>
      <t>Пружина пластик. чорна d 28мм OFFICE PRODUCTS 20242815-05 /50 шт</t>
    </r>
  </si>
  <si>
    <r>
      <rPr>
        <sz val="14"/>
        <rFont val="Calibri"/>
        <family val="2"/>
        <charset val="204"/>
        <scheme val="minor"/>
      </rPr>
      <t>Конверт-пак С4 СКЛ / самокл. зі стрічкою / 229х324 крафт 4240т/ 250</t>
    </r>
  </si>
  <si>
    <r>
      <rPr>
        <sz val="14"/>
        <rFont val="Calibri"/>
        <family val="2"/>
        <charset val="204"/>
        <scheme val="minor"/>
      </rPr>
      <t>Конверт С5 СКЛ 80/ самоклеючий. зі стрічк/ 162х229 крафт</t>
    </r>
  </si>
  <si>
    <r>
      <rPr>
        <sz val="14"/>
        <rFont val="Calibri"/>
        <family val="2"/>
        <charset val="204"/>
        <scheme val="minor"/>
      </rPr>
      <t>Конверт С6 МК / мокроклеючий / крафт / 1000</t>
    </r>
  </si>
  <si>
    <t>Кількість одиниць</t>
  </si>
  <si>
    <r>
      <rPr>
        <sz val="14"/>
        <rFont val="Calibri"/>
        <family val="2"/>
        <charset val="204"/>
        <scheme val="minor"/>
      </rPr>
      <t>шт</t>
    </r>
  </si>
  <si>
    <r>
      <rPr>
        <sz val="14"/>
        <rFont val="Calibri"/>
        <family val="2"/>
        <charset val="204"/>
        <scheme val="minor"/>
      </rPr>
      <t>пач</t>
    </r>
  </si>
  <si>
    <r>
      <rPr>
        <sz val="14"/>
        <rFont val="Calibri"/>
        <family val="2"/>
        <charset val="204"/>
        <scheme val="minor"/>
      </rPr>
      <t>паков</t>
    </r>
  </si>
  <si>
    <t>Кількість одиниць:</t>
  </si>
  <si>
    <t>Всього за одиницю</t>
  </si>
  <si>
    <t>Ручка кулькова масляна Vision Win синя 0,6 мм 01010036 Vision Blue</t>
  </si>
  <si>
    <t>Очікувана ціна за одиницю, грн</t>
  </si>
  <si>
    <t>Очікувана вартість, грн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</si>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</sst>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2" fontId="7" fillId="2" borderId="1" xfId="0" applyNumberFormat="1" applyFont="1" applyFill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2" fontId="12" fillId="0" borderId="9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1"/>
  <sheetViews>
    <sheetView tabSelected="1" view="pageBreakPreview" zoomScale="55" zoomScaleNormal="55" zoomScaleSheetLayoutView="55" workbookViewId="0">
      <selection activeCell="J18" sqref="J18"/>
    </sheetView>
  </sheetViews>
  <sheetFormatPr defaultColWidth="8.85546875" defaultRowHeight="15.75" x14ac:dyDescent="0.25"/>
  <cols>
    <col min="1" max="1" width="6.85546875" style="36" customWidth="1"/>
    <col min="2" max="2" width="7.5703125" style="36" customWidth="1"/>
    <col min="3" max="3" width="71.140625" style="36" customWidth="1"/>
    <col min="4" max="4" width="25.5703125" style="36" customWidth="1"/>
    <col min="5" max="5" width="24.28515625" style="36" customWidth="1"/>
    <col min="6" max="6" width="26.7109375" style="42" customWidth="1"/>
    <col min="7" max="7" width="25.28515625" style="36" customWidth="1"/>
    <col min="8" max="8" width="20.7109375" style="36" customWidth="1"/>
    <col min="9" max="16384" width="8.85546875" style="36"/>
  </cols>
  <sheetData>
    <row r="1" spans="2:8" ht="19.899999999999999" customHeight="1" x14ac:dyDescent="0.25">
      <c r="B1" s="56" t="s">
        <v>4</v>
      </c>
      <c r="C1" s="56"/>
      <c r="D1" s="56"/>
      <c r="E1" s="56"/>
      <c r="F1" s="56"/>
      <c r="G1" s="56"/>
      <c r="H1" s="56"/>
    </row>
    <row r="2" spans="2:8" ht="19.899999999999999" customHeight="1" x14ac:dyDescent="0.25">
      <c r="B2" s="55" t="s">
        <v>51</v>
      </c>
      <c r="C2" s="55"/>
      <c r="D2" s="55"/>
      <c r="E2" s="55"/>
      <c r="F2" s="55"/>
      <c r="G2" s="55"/>
      <c r="H2" s="55"/>
    </row>
    <row r="3" spans="2:8" ht="56.25" x14ac:dyDescent="0.25">
      <c r="B3" s="23" t="s">
        <v>0</v>
      </c>
      <c r="C3" s="24" t="s">
        <v>57</v>
      </c>
      <c r="D3" s="24" t="s">
        <v>5</v>
      </c>
      <c r="E3" s="38" t="s">
        <v>58</v>
      </c>
      <c r="F3" s="38" t="s">
        <v>81</v>
      </c>
      <c r="G3" s="39" t="s">
        <v>72</v>
      </c>
      <c r="H3" s="67" t="s">
        <v>113</v>
      </c>
    </row>
    <row r="4" spans="2:8" ht="18.75" x14ac:dyDescent="0.25">
      <c r="B4" s="25">
        <v>1</v>
      </c>
      <c r="C4" s="16" t="s">
        <v>59</v>
      </c>
      <c r="D4" s="26" t="s">
        <v>60</v>
      </c>
      <c r="E4" s="45">
        <f>159*(1.2)</f>
        <v>190.79999999999998</v>
      </c>
      <c r="F4" s="46">
        <f>(159.05)*(1.2)</f>
        <v>190.86</v>
      </c>
      <c r="G4" s="43">
        <v>191</v>
      </c>
      <c r="H4" s="68">
        <f t="shared" ref="H4:H44" si="0">AVERAGE(E4,G4,F4)</f>
        <v>190.88666666666666</v>
      </c>
    </row>
    <row r="5" spans="2:8" ht="37.5" x14ac:dyDescent="0.25">
      <c r="B5" s="28">
        <v>2</v>
      </c>
      <c r="C5" s="16" t="s">
        <v>61</v>
      </c>
      <c r="D5" s="14" t="s">
        <v>60</v>
      </c>
      <c r="E5" s="45">
        <f>51.65*(1.2)</f>
        <v>61.98</v>
      </c>
      <c r="F5" s="46">
        <f>52.8*(1.2)</f>
        <v>63.359999999999992</v>
      </c>
      <c r="G5" s="43">
        <v>62.65</v>
      </c>
      <c r="H5" s="68">
        <f t="shared" si="0"/>
        <v>62.663333333333327</v>
      </c>
    </row>
    <row r="6" spans="2:8" ht="37.5" x14ac:dyDescent="0.25">
      <c r="B6" s="25">
        <v>3</v>
      </c>
      <c r="C6" s="16" t="s">
        <v>62</v>
      </c>
      <c r="D6" s="14" t="s">
        <v>60</v>
      </c>
      <c r="E6" s="45">
        <f>36.15*(1.2)</f>
        <v>43.379999999999995</v>
      </c>
      <c r="F6" s="46">
        <f>37*(1.2)</f>
        <v>44.4</v>
      </c>
      <c r="G6" s="43">
        <v>43.86</v>
      </c>
      <c r="H6" s="68">
        <f t="shared" si="0"/>
        <v>43.879999999999995</v>
      </c>
    </row>
    <row r="7" spans="2:8" ht="37.5" x14ac:dyDescent="0.25">
      <c r="B7" s="28">
        <v>4</v>
      </c>
      <c r="C7" s="17" t="s">
        <v>74</v>
      </c>
      <c r="D7" s="14" t="s">
        <v>60</v>
      </c>
      <c r="E7" s="45">
        <f>16.2*(1.2)</f>
        <v>19.439999999999998</v>
      </c>
      <c r="F7" s="46">
        <f>16.6*(1.2)</f>
        <v>19.920000000000002</v>
      </c>
      <c r="G7" s="43">
        <v>19.66</v>
      </c>
      <c r="H7" s="68">
        <f t="shared" si="0"/>
        <v>19.673333333333332</v>
      </c>
    </row>
    <row r="8" spans="2:8" ht="37.5" x14ac:dyDescent="0.25">
      <c r="B8" s="25">
        <v>5</v>
      </c>
      <c r="C8" s="17" t="s">
        <v>73</v>
      </c>
      <c r="D8" s="14" t="s">
        <v>63</v>
      </c>
      <c r="E8" s="45">
        <f>47.45*(1.2)</f>
        <v>56.940000000000005</v>
      </c>
      <c r="F8" s="46">
        <f>48.55*(1.2)</f>
        <v>58.259999999999991</v>
      </c>
      <c r="G8" s="43">
        <v>57.55</v>
      </c>
      <c r="H8" s="68">
        <f t="shared" si="0"/>
        <v>57.583333333333336</v>
      </c>
    </row>
    <row r="9" spans="2:8" ht="18.75" x14ac:dyDescent="0.25">
      <c r="B9" s="28">
        <v>6</v>
      </c>
      <c r="C9" s="17" t="s">
        <v>64</v>
      </c>
      <c r="D9" s="14" t="s">
        <v>63</v>
      </c>
      <c r="E9" s="45">
        <f>6.35*(1.2)</f>
        <v>7.6199999999999992</v>
      </c>
      <c r="F9" s="46">
        <f>6.5*(1.2)</f>
        <v>7.8</v>
      </c>
      <c r="G9" s="43">
        <v>7.7</v>
      </c>
      <c r="H9" s="68">
        <f t="shared" si="0"/>
        <v>7.706666666666667</v>
      </c>
    </row>
    <row r="10" spans="2:8" ht="18.75" x14ac:dyDescent="0.25">
      <c r="B10" s="25">
        <v>7</v>
      </c>
      <c r="C10" s="17" t="s">
        <v>78</v>
      </c>
      <c r="D10" s="14" t="s">
        <v>63</v>
      </c>
      <c r="E10" s="45">
        <f>295.3*(1.2)</f>
        <v>354.36</v>
      </c>
      <c r="F10" s="46">
        <f>302*(1.2)</f>
        <v>362.4</v>
      </c>
      <c r="G10" s="43">
        <v>358.35</v>
      </c>
      <c r="H10" s="68">
        <f t="shared" si="0"/>
        <v>358.37000000000006</v>
      </c>
    </row>
    <row r="11" spans="2:8" ht="18.75" x14ac:dyDescent="0.25">
      <c r="B11" s="28">
        <v>8</v>
      </c>
      <c r="C11" s="17" t="s">
        <v>65</v>
      </c>
      <c r="D11" s="26" t="s">
        <v>66</v>
      </c>
      <c r="E11" s="45">
        <f>17.6*(1.2)</f>
        <v>21.12</v>
      </c>
      <c r="F11" s="46">
        <f>17.95*(1.2)</f>
        <v>21.54</v>
      </c>
      <c r="G11" s="43">
        <v>21.3</v>
      </c>
      <c r="H11" s="68">
        <f t="shared" si="0"/>
        <v>21.32</v>
      </c>
    </row>
    <row r="12" spans="2:8" ht="18.75" x14ac:dyDescent="0.25">
      <c r="B12" s="25">
        <v>9</v>
      </c>
      <c r="C12" s="17" t="s">
        <v>67</v>
      </c>
      <c r="D12" s="14" t="s">
        <v>63</v>
      </c>
      <c r="E12" s="45">
        <f>11.45*(1.2)</f>
        <v>13.739999999999998</v>
      </c>
      <c r="F12" s="46">
        <f>11.75*(1.2)</f>
        <v>14.1</v>
      </c>
      <c r="G12" s="43">
        <v>13.9</v>
      </c>
      <c r="H12" s="68">
        <f t="shared" si="0"/>
        <v>13.913333333333334</v>
      </c>
    </row>
    <row r="13" spans="2:8" ht="37.5" x14ac:dyDescent="0.25">
      <c r="B13" s="28">
        <v>10</v>
      </c>
      <c r="C13" s="17" t="s">
        <v>77</v>
      </c>
      <c r="D13" s="14" t="s">
        <v>63</v>
      </c>
      <c r="E13" s="45">
        <f>24.45*(1.2)</f>
        <v>29.339999999999996</v>
      </c>
      <c r="F13" s="46">
        <f>25*(1.2)</f>
        <v>30</v>
      </c>
      <c r="G13" s="43">
        <v>29.7</v>
      </c>
      <c r="H13" s="68">
        <f t="shared" si="0"/>
        <v>29.679999999999996</v>
      </c>
    </row>
    <row r="14" spans="2:8" ht="18.75" x14ac:dyDescent="0.25">
      <c r="B14" s="25">
        <v>11</v>
      </c>
      <c r="C14" s="16" t="s">
        <v>82</v>
      </c>
      <c r="D14" s="14" t="s">
        <v>107</v>
      </c>
      <c r="E14" s="45">
        <f>5.75*(1.2)</f>
        <v>6.8999999999999995</v>
      </c>
      <c r="F14" s="46">
        <f>5.9*(1.2)</f>
        <v>7.08</v>
      </c>
      <c r="G14" s="43">
        <v>6.95</v>
      </c>
      <c r="H14" s="68">
        <f t="shared" si="0"/>
        <v>6.9766666666666666</v>
      </c>
    </row>
    <row r="15" spans="2:8" ht="18.75" x14ac:dyDescent="0.25">
      <c r="B15" s="28">
        <v>12</v>
      </c>
      <c r="C15" s="18" t="s">
        <v>76</v>
      </c>
      <c r="D15" s="14" t="s">
        <v>107</v>
      </c>
      <c r="E15" s="45">
        <f>44.95*(1.2)</f>
        <v>53.940000000000005</v>
      </c>
      <c r="F15" s="46">
        <f>45.95*(1.2)</f>
        <v>55.14</v>
      </c>
      <c r="G15" s="43">
        <v>54.55</v>
      </c>
      <c r="H15" s="68">
        <f t="shared" si="0"/>
        <v>54.543333333333329</v>
      </c>
    </row>
    <row r="16" spans="2:8" ht="37.5" x14ac:dyDescent="0.25">
      <c r="B16" s="25">
        <v>13</v>
      </c>
      <c r="C16" s="18" t="s">
        <v>75</v>
      </c>
      <c r="D16" s="14" t="s">
        <v>107</v>
      </c>
      <c r="E16" s="45">
        <f>54.7*(1.2)</f>
        <v>65.64</v>
      </c>
      <c r="F16" s="46">
        <f>55.9*(1.2)</f>
        <v>67.08</v>
      </c>
      <c r="G16" s="43">
        <v>66.349999999999994</v>
      </c>
      <c r="H16" s="68">
        <f t="shared" si="0"/>
        <v>66.356666666666669</v>
      </c>
    </row>
    <row r="17" spans="2:8" ht="37.5" x14ac:dyDescent="0.25">
      <c r="B17" s="28">
        <v>14</v>
      </c>
      <c r="C17" s="18" t="s">
        <v>79</v>
      </c>
      <c r="D17" s="14" t="s">
        <v>107</v>
      </c>
      <c r="E17" s="45">
        <f>3.95*(1.2)</f>
        <v>4.74</v>
      </c>
      <c r="F17" s="46">
        <f>4.05*(1.2)</f>
        <v>4.8599999999999994</v>
      </c>
      <c r="G17" s="43">
        <v>4.8</v>
      </c>
      <c r="H17" s="68">
        <f t="shared" si="0"/>
        <v>4.8</v>
      </c>
    </row>
    <row r="18" spans="2:8" ht="37.5" x14ac:dyDescent="0.25">
      <c r="B18" s="25">
        <v>15</v>
      </c>
      <c r="C18" s="18" t="s">
        <v>69</v>
      </c>
      <c r="D18" s="14" t="s">
        <v>107</v>
      </c>
      <c r="E18" s="45">
        <f>51.6*(1.2)</f>
        <v>61.92</v>
      </c>
      <c r="F18" s="46">
        <f>52.75*(1.2)</f>
        <v>63.3</v>
      </c>
      <c r="G18" s="43">
        <v>62.6</v>
      </c>
      <c r="H18" s="68">
        <f t="shared" si="0"/>
        <v>62.606666666666662</v>
      </c>
    </row>
    <row r="19" spans="2:8" ht="18.75" x14ac:dyDescent="0.25">
      <c r="B19" s="28">
        <v>16</v>
      </c>
      <c r="C19" s="15" t="s">
        <v>83</v>
      </c>
      <c r="D19" s="14" t="s">
        <v>107</v>
      </c>
      <c r="E19" s="45">
        <f>8.85*(1.2)</f>
        <v>10.62</v>
      </c>
      <c r="F19" s="46">
        <f>9.05*(1.2)</f>
        <v>10.860000000000001</v>
      </c>
      <c r="G19" s="43">
        <v>10.75</v>
      </c>
      <c r="H19" s="68">
        <f t="shared" si="0"/>
        <v>10.743333333333332</v>
      </c>
    </row>
    <row r="20" spans="2:8" ht="18.75" x14ac:dyDescent="0.25">
      <c r="B20" s="25">
        <v>17</v>
      </c>
      <c r="C20" s="19" t="s">
        <v>70</v>
      </c>
      <c r="D20" s="14" t="s">
        <v>107</v>
      </c>
      <c r="E20" s="45">
        <f>4.75*(1.2)</f>
        <v>5.7</v>
      </c>
      <c r="F20" s="46">
        <f>4.85*(1.2)</f>
        <v>5.8199999999999994</v>
      </c>
      <c r="G20" s="43">
        <v>5.73</v>
      </c>
      <c r="H20" s="68">
        <f t="shared" si="0"/>
        <v>5.75</v>
      </c>
    </row>
    <row r="21" spans="2:8" ht="18.75" x14ac:dyDescent="0.25">
      <c r="B21" s="28">
        <v>18</v>
      </c>
      <c r="C21" s="19" t="s">
        <v>80</v>
      </c>
      <c r="D21" s="14" t="s">
        <v>107</v>
      </c>
      <c r="E21" s="45">
        <f>73.75*(1.2)</f>
        <v>88.5</v>
      </c>
      <c r="F21" s="46">
        <f>75.45*(1.2)</f>
        <v>90.54</v>
      </c>
      <c r="G21" s="43">
        <v>89.5</v>
      </c>
      <c r="H21" s="68">
        <f t="shared" si="0"/>
        <v>89.513333333333335</v>
      </c>
    </row>
    <row r="22" spans="2:8" ht="18.75" x14ac:dyDescent="0.25">
      <c r="B22" s="25">
        <v>19</v>
      </c>
      <c r="C22" s="15" t="s">
        <v>84</v>
      </c>
      <c r="D22" s="14" t="s">
        <v>107</v>
      </c>
      <c r="E22" s="45">
        <f>46*(1.2)</f>
        <v>55.199999999999996</v>
      </c>
      <c r="F22" s="46">
        <f>47*(1.2)</f>
        <v>56.4</v>
      </c>
      <c r="G22" s="43">
        <v>55.8</v>
      </c>
      <c r="H22" s="68">
        <f t="shared" si="0"/>
        <v>55.800000000000004</v>
      </c>
    </row>
    <row r="23" spans="2:8" ht="18.75" x14ac:dyDescent="0.25">
      <c r="B23" s="28">
        <v>20</v>
      </c>
      <c r="C23" s="15" t="s">
        <v>85</v>
      </c>
      <c r="D23" s="14" t="s">
        <v>107</v>
      </c>
      <c r="E23" s="45">
        <f>6.8*(1.2)</f>
        <v>8.16</v>
      </c>
      <c r="F23" s="46">
        <f>6.95*(1.2)</f>
        <v>8.34</v>
      </c>
      <c r="G23" s="43">
        <v>8.25</v>
      </c>
      <c r="H23" s="68">
        <f t="shared" si="0"/>
        <v>8.25</v>
      </c>
    </row>
    <row r="24" spans="2:8" ht="37.5" x14ac:dyDescent="0.25">
      <c r="B24" s="25">
        <v>21</v>
      </c>
      <c r="C24" s="15" t="s">
        <v>86</v>
      </c>
      <c r="D24" s="14" t="s">
        <v>107</v>
      </c>
      <c r="E24" s="45">
        <f>7.4*(1.2)</f>
        <v>8.8800000000000008</v>
      </c>
      <c r="F24" s="46">
        <f>7.55*(1.2)</f>
        <v>9.0599999999999987</v>
      </c>
      <c r="G24" s="43">
        <v>8.9499999999999993</v>
      </c>
      <c r="H24" s="68">
        <f t="shared" si="0"/>
        <v>8.9633333333333329</v>
      </c>
    </row>
    <row r="25" spans="2:8" ht="37.5" x14ac:dyDescent="0.25">
      <c r="B25" s="28">
        <v>22</v>
      </c>
      <c r="C25" s="19" t="s">
        <v>112</v>
      </c>
      <c r="D25" s="14" t="s">
        <v>107</v>
      </c>
      <c r="E25" s="45">
        <f>4.85*(1.2)</f>
        <v>5.8199999999999994</v>
      </c>
      <c r="F25" s="46">
        <f>4.95*(1.2)</f>
        <v>5.94</v>
      </c>
      <c r="G25" s="43">
        <v>5.85</v>
      </c>
      <c r="H25" s="68">
        <f t="shared" si="0"/>
        <v>5.87</v>
      </c>
    </row>
    <row r="26" spans="2:8" ht="18.75" x14ac:dyDescent="0.25">
      <c r="B26" s="25">
        <v>23</v>
      </c>
      <c r="C26" s="15" t="s">
        <v>88</v>
      </c>
      <c r="D26" s="14" t="s">
        <v>108</v>
      </c>
      <c r="E26" s="45">
        <f>4.4*(1.2)</f>
        <v>5.28</v>
      </c>
      <c r="F26" s="46">
        <f>4.5*(1.2)</f>
        <v>5.3999999999999995</v>
      </c>
      <c r="G26" s="43">
        <v>5.35</v>
      </c>
      <c r="H26" s="68">
        <f t="shared" si="0"/>
        <v>5.3433333333333328</v>
      </c>
    </row>
    <row r="27" spans="2:8" ht="18.75" x14ac:dyDescent="0.25">
      <c r="B27" s="28">
        <v>24</v>
      </c>
      <c r="C27" s="15" t="s">
        <v>89</v>
      </c>
      <c r="D27" s="29" t="s">
        <v>107</v>
      </c>
      <c r="E27" s="45">
        <f>74.7*(1.2)</f>
        <v>89.64</v>
      </c>
      <c r="F27" s="46">
        <f>76.4*(1.2)</f>
        <v>91.68</v>
      </c>
      <c r="G27" s="43">
        <v>90.6</v>
      </c>
      <c r="H27" s="68">
        <f t="shared" si="0"/>
        <v>90.64</v>
      </c>
    </row>
    <row r="28" spans="2:8" ht="37.5" x14ac:dyDescent="0.25">
      <c r="B28" s="25">
        <v>25</v>
      </c>
      <c r="C28" s="15" t="s">
        <v>90</v>
      </c>
      <c r="D28" s="14" t="s">
        <v>108</v>
      </c>
      <c r="E28" s="45">
        <f>7.2*(1.2)</f>
        <v>8.64</v>
      </c>
      <c r="F28" s="46">
        <f>7.35*(1.2)</f>
        <v>8.8199999999999985</v>
      </c>
      <c r="G28" s="43">
        <v>8.6999999999999993</v>
      </c>
      <c r="H28" s="68">
        <f t="shared" si="0"/>
        <v>8.7199999999999989</v>
      </c>
    </row>
    <row r="29" spans="2:8" ht="18.75" x14ac:dyDescent="0.25">
      <c r="B29" s="28">
        <v>26</v>
      </c>
      <c r="C29" s="15" t="s">
        <v>91</v>
      </c>
      <c r="D29" s="14" t="s">
        <v>107</v>
      </c>
      <c r="E29" s="45">
        <f>183.15*(1.2)</f>
        <v>219.78</v>
      </c>
      <c r="F29" s="46">
        <f>187.25*(1.2)</f>
        <v>224.7</v>
      </c>
      <c r="G29" s="43">
        <v>222.25</v>
      </c>
      <c r="H29" s="68">
        <f t="shared" si="0"/>
        <v>222.24333333333334</v>
      </c>
    </row>
    <row r="30" spans="2:8" ht="37.5" x14ac:dyDescent="0.25">
      <c r="B30" s="25">
        <v>27</v>
      </c>
      <c r="C30" s="15" t="s">
        <v>92</v>
      </c>
      <c r="D30" s="14" t="s">
        <v>107</v>
      </c>
      <c r="E30" s="45">
        <f>10.35*(1.2)</f>
        <v>12.42</v>
      </c>
      <c r="F30" s="46">
        <f>10.6*(1.2)</f>
        <v>12.719999999999999</v>
      </c>
      <c r="G30" s="43">
        <v>12.55</v>
      </c>
      <c r="H30" s="68">
        <f t="shared" si="0"/>
        <v>12.563333333333333</v>
      </c>
    </row>
    <row r="31" spans="2:8" ht="37.5" x14ac:dyDescent="0.25">
      <c r="B31" s="28">
        <v>28</v>
      </c>
      <c r="C31" s="15" t="s">
        <v>93</v>
      </c>
      <c r="D31" s="14" t="s">
        <v>109</v>
      </c>
      <c r="E31" s="45">
        <f>77.05*(1.2)</f>
        <v>92.46</v>
      </c>
      <c r="F31" s="46">
        <f>78.8*(1.2)</f>
        <v>94.559999999999988</v>
      </c>
      <c r="G31" s="43">
        <v>93.5</v>
      </c>
      <c r="H31" s="68">
        <f t="shared" si="0"/>
        <v>93.506666666666661</v>
      </c>
    </row>
    <row r="32" spans="2:8" ht="18.75" x14ac:dyDescent="0.25">
      <c r="B32" s="25">
        <v>29</v>
      </c>
      <c r="C32" s="15" t="s">
        <v>94</v>
      </c>
      <c r="D32" s="30" t="s">
        <v>71</v>
      </c>
      <c r="E32" s="45">
        <f>1663.8*(1.2)</f>
        <v>1996.56</v>
      </c>
      <c r="F32" s="46">
        <f>1701.4*(1.2)</f>
        <v>2041.68</v>
      </c>
      <c r="G32" s="43">
        <v>2019.15</v>
      </c>
      <c r="H32" s="68">
        <f t="shared" si="0"/>
        <v>2019.13</v>
      </c>
    </row>
    <row r="33" spans="2:10" ht="37.5" x14ac:dyDescent="0.25">
      <c r="B33" s="28">
        <v>30</v>
      </c>
      <c r="C33" s="15" t="s">
        <v>95</v>
      </c>
      <c r="D33" s="14" t="s">
        <v>107</v>
      </c>
      <c r="E33" s="45">
        <f>1239*(1.2)</f>
        <v>1486.8</v>
      </c>
      <c r="F33" s="46">
        <f>1267*(1.2)</f>
        <v>1520.3999999999999</v>
      </c>
      <c r="G33" s="43">
        <v>1503.6</v>
      </c>
      <c r="H33" s="68">
        <f t="shared" si="0"/>
        <v>1503.5999999999997</v>
      </c>
    </row>
    <row r="34" spans="2:10" ht="18.75" x14ac:dyDescent="0.25">
      <c r="B34" s="25">
        <v>31</v>
      </c>
      <c r="C34" s="20" t="s">
        <v>96</v>
      </c>
      <c r="D34" s="14" t="s">
        <v>107</v>
      </c>
      <c r="E34" s="45">
        <f>10.65*(1.2)</f>
        <v>12.78</v>
      </c>
      <c r="F34" s="46">
        <f>10.9*(1.2)</f>
        <v>13.08</v>
      </c>
      <c r="G34" s="43">
        <v>12.9</v>
      </c>
      <c r="H34" s="68">
        <f t="shared" si="0"/>
        <v>12.92</v>
      </c>
    </row>
    <row r="35" spans="2:10" ht="18.75" x14ac:dyDescent="0.25">
      <c r="B35" s="28">
        <v>32</v>
      </c>
      <c r="C35" s="15" t="s">
        <v>97</v>
      </c>
      <c r="D35" s="30" t="s">
        <v>71</v>
      </c>
      <c r="E35" s="45">
        <f>637.2*(1.2)</f>
        <v>764.64</v>
      </c>
      <c r="F35" s="46">
        <f>651.6*(1.2)</f>
        <v>781.92</v>
      </c>
      <c r="G35" s="43">
        <v>773.3</v>
      </c>
      <c r="H35" s="68">
        <f t="shared" si="0"/>
        <v>773.28666666666675</v>
      </c>
    </row>
    <row r="36" spans="2:10" ht="18.75" x14ac:dyDescent="0.25">
      <c r="B36" s="25">
        <v>33</v>
      </c>
      <c r="C36" s="15" t="s">
        <v>98</v>
      </c>
      <c r="D36" s="14" t="s">
        <v>107</v>
      </c>
      <c r="E36" s="45">
        <f>737.5*(1.2)</f>
        <v>885</v>
      </c>
      <c r="F36" s="46">
        <f>754.2*(1.2)</f>
        <v>905.04000000000008</v>
      </c>
      <c r="G36" s="43">
        <v>895</v>
      </c>
      <c r="H36" s="68">
        <f t="shared" si="0"/>
        <v>895.01333333333332</v>
      </c>
    </row>
    <row r="37" spans="2:10" ht="37.5" x14ac:dyDescent="0.25">
      <c r="B37" s="25">
        <v>35</v>
      </c>
      <c r="C37" s="15" t="s">
        <v>99</v>
      </c>
      <c r="D37" s="14" t="s">
        <v>108</v>
      </c>
      <c r="E37" s="45">
        <f>280.25*(1.2)</f>
        <v>336.3</v>
      </c>
      <c r="F37" s="46">
        <f>286.6*(1.2)</f>
        <v>343.92</v>
      </c>
      <c r="G37" s="43">
        <v>340.1</v>
      </c>
      <c r="H37" s="68">
        <f t="shared" si="0"/>
        <v>340.10666666666674</v>
      </c>
    </row>
    <row r="38" spans="2:10" ht="37.5" x14ac:dyDescent="0.25">
      <c r="B38" s="28">
        <v>36</v>
      </c>
      <c r="C38" s="15" t="s">
        <v>100</v>
      </c>
      <c r="D38" s="14" t="s">
        <v>107</v>
      </c>
      <c r="E38" s="45">
        <f>309.75*(1.2)</f>
        <v>371.7</v>
      </c>
      <c r="F38" s="46">
        <f>316.75*(1.2)</f>
        <v>380.09999999999997</v>
      </c>
      <c r="G38" s="43">
        <v>375.9</v>
      </c>
      <c r="H38" s="68">
        <f t="shared" si="0"/>
        <v>375.89999999999992</v>
      </c>
    </row>
    <row r="39" spans="2:10" ht="37.5" x14ac:dyDescent="0.25">
      <c r="B39" s="25">
        <v>37</v>
      </c>
      <c r="C39" s="15" t="s">
        <v>101</v>
      </c>
      <c r="D39" s="14" t="s">
        <v>108</v>
      </c>
      <c r="E39" s="45">
        <f>567.9*(1.2)</f>
        <v>681.4799999999999</v>
      </c>
      <c r="F39" s="46">
        <f>580.75*(1.2)</f>
        <v>696.9</v>
      </c>
      <c r="G39" s="43">
        <v>689.15</v>
      </c>
      <c r="H39" s="68">
        <f t="shared" si="0"/>
        <v>689.17666666666662</v>
      </c>
    </row>
    <row r="40" spans="2:10" ht="37.5" x14ac:dyDescent="0.25">
      <c r="B40" s="28">
        <v>38</v>
      </c>
      <c r="C40" s="15" t="s">
        <v>102</v>
      </c>
      <c r="D40" s="14" t="s">
        <v>108</v>
      </c>
      <c r="E40" s="45">
        <f>348.1*(1.2)</f>
        <v>417.72</v>
      </c>
      <c r="F40" s="46">
        <f>356*(1.2)</f>
        <v>427.2</v>
      </c>
      <c r="G40" s="43">
        <v>422.45</v>
      </c>
      <c r="H40" s="68">
        <f t="shared" si="0"/>
        <v>422.45666666666671</v>
      </c>
    </row>
    <row r="41" spans="2:10" ht="37.5" x14ac:dyDescent="0.25">
      <c r="B41" s="25">
        <v>39</v>
      </c>
      <c r="C41" s="19" t="s">
        <v>68</v>
      </c>
      <c r="D41" s="14" t="s">
        <v>108</v>
      </c>
      <c r="E41" s="45">
        <f>632.8*(1.2)</f>
        <v>759.3599999999999</v>
      </c>
      <c r="F41" s="46">
        <f>647.1*(1.2)</f>
        <v>776.52</v>
      </c>
      <c r="G41" s="43">
        <v>767.9</v>
      </c>
      <c r="H41" s="68">
        <f t="shared" si="0"/>
        <v>767.92666666666662</v>
      </c>
    </row>
    <row r="42" spans="2:10" ht="37.5" x14ac:dyDescent="0.25">
      <c r="B42" s="28">
        <v>40</v>
      </c>
      <c r="C42" s="15" t="s">
        <v>103</v>
      </c>
      <c r="D42" s="14" t="s">
        <v>107</v>
      </c>
      <c r="E42" s="45">
        <f>2.85*(1.2)</f>
        <v>3.42</v>
      </c>
      <c r="F42" s="46">
        <f>2.9*(1.2)</f>
        <v>3.48</v>
      </c>
      <c r="G42" s="43">
        <v>3.45</v>
      </c>
      <c r="H42" s="68">
        <f t="shared" si="0"/>
        <v>3.4499999999999997</v>
      </c>
    </row>
    <row r="43" spans="2:10" ht="18.75" x14ac:dyDescent="0.25">
      <c r="B43" s="25">
        <v>41</v>
      </c>
      <c r="C43" s="15" t="s">
        <v>104</v>
      </c>
      <c r="D43" s="14" t="s">
        <v>107</v>
      </c>
      <c r="E43" s="45">
        <f>1.3*(1.2)</f>
        <v>1.56</v>
      </c>
      <c r="F43" s="46">
        <f>1.35*(1.2)</f>
        <v>1.62</v>
      </c>
      <c r="G43" s="43">
        <v>1.6</v>
      </c>
      <c r="H43" s="68">
        <f t="shared" si="0"/>
        <v>1.5933333333333335</v>
      </c>
    </row>
    <row r="44" spans="2:10" ht="18.75" x14ac:dyDescent="0.25">
      <c r="B44" s="28">
        <v>42</v>
      </c>
      <c r="C44" s="15" t="s">
        <v>105</v>
      </c>
      <c r="D44" s="14" t="s">
        <v>107</v>
      </c>
      <c r="E44" s="45">
        <f>0.85*(1.2)</f>
        <v>1.02</v>
      </c>
      <c r="F44" s="46">
        <f>0.85*(1.2)</f>
        <v>1.02</v>
      </c>
      <c r="G44" s="43">
        <v>1</v>
      </c>
      <c r="H44" s="68">
        <f t="shared" si="0"/>
        <v>1.0133333333333334</v>
      </c>
      <c r="J44" s="37"/>
    </row>
    <row r="45" spans="2:10" ht="25.5" customHeight="1" x14ac:dyDescent="0.25">
      <c r="B45" s="49" t="s">
        <v>111</v>
      </c>
      <c r="C45" s="49"/>
      <c r="D45" s="49"/>
      <c r="E45" s="47">
        <f>SUM(E4:E44)</f>
        <v>9321.3000000000011</v>
      </c>
      <c r="F45" s="44">
        <f t="shared" ref="F45:G45" si="1">SUM(F4:F44)</f>
        <v>9527.8200000000015</v>
      </c>
      <c r="G45" s="44">
        <f t="shared" si="1"/>
        <v>9424.2000000000007</v>
      </c>
      <c r="H45" s="69"/>
      <c r="J45" s="37"/>
    </row>
    <row r="46" spans="2:10" ht="19.899999999999999" customHeight="1" x14ac:dyDescent="0.25">
      <c r="B46" s="56" t="s">
        <v>7</v>
      </c>
      <c r="C46" s="56"/>
      <c r="D46" s="56"/>
      <c r="E46" s="56"/>
      <c r="F46" s="56"/>
      <c r="G46" s="56"/>
      <c r="H46" s="56"/>
    </row>
    <row r="47" spans="2:10" ht="19.899999999999999" customHeight="1" x14ac:dyDescent="0.25">
      <c r="B47" s="57" t="s">
        <v>53</v>
      </c>
      <c r="C47" s="57"/>
      <c r="D47" s="57"/>
      <c r="E47" s="57"/>
      <c r="F47" s="57"/>
      <c r="G47" s="57"/>
      <c r="H47" s="57"/>
    </row>
    <row r="48" spans="2:10" ht="51.75" customHeight="1" x14ac:dyDescent="0.25">
      <c r="B48" s="23" t="s">
        <v>0</v>
      </c>
      <c r="C48" s="58" t="s">
        <v>50</v>
      </c>
      <c r="D48" s="58"/>
      <c r="E48" s="32" t="s">
        <v>5</v>
      </c>
      <c r="F48" s="40" t="s">
        <v>113</v>
      </c>
      <c r="G48" s="23" t="s">
        <v>106</v>
      </c>
      <c r="H48" s="23" t="s">
        <v>114</v>
      </c>
    </row>
    <row r="49" spans="2:8" ht="18.75" x14ac:dyDescent="0.25">
      <c r="B49" s="25">
        <v>1</v>
      </c>
      <c r="C49" s="59" t="s">
        <v>59</v>
      </c>
      <c r="D49" s="59"/>
      <c r="E49" s="33" t="s">
        <v>60</v>
      </c>
      <c r="F49" s="41">
        <f t="shared" ref="F49:F89" si="2">H4</f>
        <v>190.88666666666666</v>
      </c>
      <c r="G49" s="21">
        <v>10000</v>
      </c>
      <c r="H49" s="27">
        <f>F49*G49</f>
        <v>1908866.6666666665</v>
      </c>
    </row>
    <row r="50" spans="2:8" ht="18.75" x14ac:dyDescent="0.25">
      <c r="B50" s="28">
        <v>2</v>
      </c>
      <c r="C50" s="59" t="s">
        <v>61</v>
      </c>
      <c r="D50" s="59"/>
      <c r="E50" s="34" t="s">
        <v>60</v>
      </c>
      <c r="F50" s="41">
        <f t="shared" si="2"/>
        <v>62.663333333333327</v>
      </c>
      <c r="G50" s="21">
        <v>1000</v>
      </c>
      <c r="H50" s="27">
        <f t="shared" ref="H50:H89" si="3">F50*G50</f>
        <v>62663.333333333328</v>
      </c>
    </row>
    <row r="51" spans="2:8" ht="18.75" x14ac:dyDescent="0.25">
      <c r="B51" s="25">
        <v>3</v>
      </c>
      <c r="C51" s="50" t="s">
        <v>62</v>
      </c>
      <c r="D51" s="50"/>
      <c r="E51" s="34" t="s">
        <v>60</v>
      </c>
      <c r="F51" s="41">
        <f t="shared" si="2"/>
        <v>43.879999999999995</v>
      </c>
      <c r="G51" s="21">
        <v>1000</v>
      </c>
      <c r="H51" s="27">
        <f t="shared" si="3"/>
        <v>43879.999999999993</v>
      </c>
    </row>
    <row r="52" spans="2:8" ht="18.75" x14ac:dyDescent="0.25">
      <c r="B52" s="28">
        <v>4</v>
      </c>
      <c r="C52" s="50" t="s">
        <v>74</v>
      </c>
      <c r="D52" s="50"/>
      <c r="E52" s="34" t="s">
        <v>60</v>
      </c>
      <c r="F52" s="41">
        <f t="shared" si="2"/>
        <v>19.673333333333332</v>
      </c>
      <c r="G52" s="21">
        <v>1000</v>
      </c>
      <c r="H52" s="27">
        <f t="shared" si="3"/>
        <v>19673.333333333332</v>
      </c>
    </row>
    <row r="53" spans="2:8" ht="18.75" x14ac:dyDescent="0.25">
      <c r="B53" s="25">
        <v>5</v>
      </c>
      <c r="C53" s="50" t="s">
        <v>73</v>
      </c>
      <c r="D53" s="50"/>
      <c r="E53" s="34" t="s">
        <v>63</v>
      </c>
      <c r="F53" s="41">
        <f t="shared" si="2"/>
        <v>57.583333333333336</v>
      </c>
      <c r="G53" s="22">
        <v>500</v>
      </c>
      <c r="H53" s="27">
        <f t="shared" si="3"/>
        <v>28791.666666666668</v>
      </c>
    </row>
    <row r="54" spans="2:8" ht="18.75" x14ac:dyDescent="0.25">
      <c r="B54" s="28">
        <v>6</v>
      </c>
      <c r="C54" s="50" t="s">
        <v>64</v>
      </c>
      <c r="D54" s="50"/>
      <c r="E54" s="34" t="s">
        <v>63</v>
      </c>
      <c r="F54" s="41">
        <f t="shared" si="2"/>
        <v>7.706666666666667</v>
      </c>
      <c r="G54" s="22">
        <v>300</v>
      </c>
      <c r="H54" s="27">
        <f t="shared" si="3"/>
        <v>2312</v>
      </c>
    </row>
    <row r="55" spans="2:8" ht="18.75" x14ac:dyDescent="0.25">
      <c r="B55" s="25">
        <v>7</v>
      </c>
      <c r="C55" s="50" t="s">
        <v>78</v>
      </c>
      <c r="D55" s="50"/>
      <c r="E55" s="34" t="s">
        <v>63</v>
      </c>
      <c r="F55" s="41">
        <f t="shared" si="2"/>
        <v>358.37000000000006</v>
      </c>
      <c r="G55" s="22">
        <v>100</v>
      </c>
      <c r="H55" s="27">
        <f t="shared" si="3"/>
        <v>35837.000000000007</v>
      </c>
    </row>
    <row r="56" spans="2:8" ht="18.75" x14ac:dyDescent="0.25">
      <c r="B56" s="28">
        <v>8</v>
      </c>
      <c r="C56" s="50" t="s">
        <v>65</v>
      </c>
      <c r="D56" s="50"/>
      <c r="E56" s="33" t="s">
        <v>66</v>
      </c>
      <c r="F56" s="41">
        <f t="shared" si="2"/>
        <v>21.32</v>
      </c>
      <c r="G56" s="22">
        <v>500</v>
      </c>
      <c r="H56" s="27">
        <f t="shared" si="3"/>
        <v>10660</v>
      </c>
    </row>
    <row r="57" spans="2:8" ht="18.75" x14ac:dyDescent="0.25">
      <c r="B57" s="25">
        <v>9</v>
      </c>
      <c r="C57" s="50" t="s">
        <v>67</v>
      </c>
      <c r="D57" s="50"/>
      <c r="E57" s="34" t="s">
        <v>63</v>
      </c>
      <c r="F57" s="41">
        <f t="shared" si="2"/>
        <v>13.913333333333334</v>
      </c>
      <c r="G57" s="22">
        <v>500</v>
      </c>
      <c r="H57" s="27">
        <f t="shared" si="3"/>
        <v>6956.666666666667</v>
      </c>
    </row>
    <row r="58" spans="2:8" ht="18.75" x14ac:dyDescent="0.25">
      <c r="B58" s="28">
        <v>10</v>
      </c>
      <c r="C58" s="50" t="s">
        <v>77</v>
      </c>
      <c r="D58" s="50"/>
      <c r="E58" s="34" t="s">
        <v>63</v>
      </c>
      <c r="F58" s="41">
        <f t="shared" si="2"/>
        <v>29.679999999999996</v>
      </c>
      <c r="G58" s="22">
        <v>500</v>
      </c>
      <c r="H58" s="27">
        <f t="shared" si="3"/>
        <v>14839.999999999998</v>
      </c>
    </row>
    <row r="59" spans="2:8" ht="18.75" x14ac:dyDescent="0.25">
      <c r="B59" s="25">
        <v>11</v>
      </c>
      <c r="C59" s="50" t="s">
        <v>82</v>
      </c>
      <c r="D59" s="50"/>
      <c r="E59" s="34" t="s">
        <v>107</v>
      </c>
      <c r="F59" s="41">
        <f t="shared" si="2"/>
        <v>6.9766666666666666</v>
      </c>
      <c r="G59" s="22">
        <v>300</v>
      </c>
      <c r="H59" s="27">
        <f t="shared" si="3"/>
        <v>2093</v>
      </c>
    </row>
    <row r="60" spans="2:8" ht="18.75" x14ac:dyDescent="0.25">
      <c r="B60" s="28">
        <v>12</v>
      </c>
      <c r="C60" s="50" t="s">
        <v>76</v>
      </c>
      <c r="D60" s="50"/>
      <c r="E60" s="34" t="s">
        <v>107</v>
      </c>
      <c r="F60" s="41">
        <f t="shared" si="2"/>
        <v>54.543333333333329</v>
      </c>
      <c r="G60" s="22">
        <v>500</v>
      </c>
      <c r="H60" s="27">
        <f t="shared" si="3"/>
        <v>27271.666666666664</v>
      </c>
    </row>
    <row r="61" spans="2:8" ht="18.75" x14ac:dyDescent="0.25">
      <c r="B61" s="25">
        <v>13</v>
      </c>
      <c r="C61" s="50" t="s">
        <v>75</v>
      </c>
      <c r="D61" s="50"/>
      <c r="E61" s="34" t="s">
        <v>107</v>
      </c>
      <c r="F61" s="41">
        <f t="shared" si="2"/>
        <v>66.356666666666669</v>
      </c>
      <c r="G61" s="22">
        <v>400</v>
      </c>
      <c r="H61" s="27">
        <f t="shared" si="3"/>
        <v>26542.666666666668</v>
      </c>
    </row>
    <row r="62" spans="2:8" ht="18.75" x14ac:dyDescent="0.25">
      <c r="B62" s="28">
        <v>14</v>
      </c>
      <c r="C62" s="50" t="s">
        <v>79</v>
      </c>
      <c r="D62" s="50"/>
      <c r="E62" s="34" t="s">
        <v>107</v>
      </c>
      <c r="F62" s="41">
        <f t="shared" si="2"/>
        <v>4.8</v>
      </c>
      <c r="G62" s="21">
        <v>1000</v>
      </c>
      <c r="H62" s="27">
        <f t="shared" si="3"/>
        <v>4800</v>
      </c>
    </row>
    <row r="63" spans="2:8" ht="18.75" x14ac:dyDescent="0.25">
      <c r="B63" s="25">
        <v>15</v>
      </c>
      <c r="C63" s="50" t="s">
        <v>69</v>
      </c>
      <c r="D63" s="50"/>
      <c r="E63" s="34" t="s">
        <v>107</v>
      </c>
      <c r="F63" s="41">
        <f t="shared" si="2"/>
        <v>62.606666666666662</v>
      </c>
      <c r="G63" s="22">
        <v>50</v>
      </c>
      <c r="H63" s="27">
        <f t="shared" si="3"/>
        <v>3130.333333333333</v>
      </c>
    </row>
    <row r="64" spans="2:8" ht="18.75" x14ac:dyDescent="0.25">
      <c r="B64" s="28">
        <v>16</v>
      </c>
      <c r="C64" s="50" t="s">
        <v>83</v>
      </c>
      <c r="D64" s="50"/>
      <c r="E64" s="34" t="s">
        <v>107</v>
      </c>
      <c r="F64" s="41">
        <f t="shared" si="2"/>
        <v>10.743333333333332</v>
      </c>
      <c r="G64" s="21">
        <v>2000</v>
      </c>
      <c r="H64" s="27">
        <f t="shared" si="3"/>
        <v>21486.666666666664</v>
      </c>
    </row>
    <row r="65" spans="2:8" ht="18.75" x14ac:dyDescent="0.25">
      <c r="B65" s="25">
        <v>17</v>
      </c>
      <c r="C65" s="50" t="s">
        <v>70</v>
      </c>
      <c r="D65" s="50"/>
      <c r="E65" s="34" t="s">
        <v>107</v>
      </c>
      <c r="F65" s="41">
        <f t="shared" si="2"/>
        <v>5.75</v>
      </c>
      <c r="G65" s="21">
        <v>2000</v>
      </c>
      <c r="H65" s="27">
        <f t="shared" si="3"/>
        <v>11500</v>
      </c>
    </row>
    <row r="66" spans="2:8" ht="18.75" x14ac:dyDescent="0.25">
      <c r="B66" s="28">
        <v>18</v>
      </c>
      <c r="C66" s="50" t="s">
        <v>80</v>
      </c>
      <c r="D66" s="50"/>
      <c r="E66" s="34" t="s">
        <v>107</v>
      </c>
      <c r="F66" s="41">
        <f t="shared" si="2"/>
        <v>89.513333333333335</v>
      </c>
      <c r="G66" s="22">
        <v>500</v>
      </c>
      <c r="H66" s="27">
        <f t="shared" si="3"/>
        <v>44756.666666666664</v>
      </c>
    </row>
    <row r="67" spans="2:8" ht="18.75" x14ac:dyDescent="0.25">
      <c r="B67" s="25">
        <v>19</v>
      </c>
      <c r="C67" s="50" t="s">
        <v>84</v>
      </c>
      <c r="D67" s="50"/>
      <c r="E67" s="34" t="s">
        <v>107</v>
      </c>
      <c r="F67" s="41">
        <f t="shared" si="2"/>
        <v>55.800000000000004</v>
      </c>
      <c r="G67" s="22">
        <v>500</v>
      </c>
      <c r="H67" s="27">
        <f t="shared" si="3"/>
        <v>27900.000000000004</v>
      </c>
    </row>
    <row r="68" spans="2:8" ht="18.75" x14ac:dyDescent="0.25">
      <c r="B68" s="28">
        <v>20</v>
      </c>
      <c r="C68" s="50" t="s">
        <v>85</v>
      </c>
      <c r="D68" s="50"/>
      <c r="E68" s="34" t="s">
        <v>107</v>
      </c>
      <c r="F68" s="41">
        <f t="shared" si="2"/>
        <v>8.25</v>
      </c>
      <c r="G68" s="21">
        <v>10000</v>
      </c>
      <c r="H68" s="27">
        <f t="shared" si="3"/>
        <v>82500</v>
      </c>
    </row>
    <row r="69" spans="2:8" ht="18.75" x14ac:dyDescent="0.25">
      <c r="B69" s="25">
        <v>21</v>
      </c>
      <c r="C69" s="50" t="s">
        <v>86</v>
      </c>
      <c r="D69" s="50"/>
      <c r="E69" s="34" t="s">
        <v>107</v>
      </c>
      <c r="F69" s="41">
        <f t="shared" si="2"/>
        <v>8.9633333333333329</v>
      </c>
      <c r="G69" s="21">
        <v>1000</v>
      </c>
      <c r="H69" s="27">
        <f t="shared" si="3"/>
        <v>8963.3333333333321</v>
      </c>
    </row>
    <row r="70" spans="2:8" ht="18.75" x14ac:dyDescent="0.25">
      <c r="B70" s="28">
        <v>22</v>
      </c>
      <c r="C70" s="50" t="s">
        <v>87</v>
      </c>
      <c r="D70" s="50"/>
      <c r="E70" s="34" t="s">
        <v>107</v>
      </c>
      <c r="F70" s="41">
        <f t="shared" si="2"/>
        <v>5.87</v>
      </c>
      <c r="G70" s="21">
        <v>10000</v>
      </c>
      <c r="H70" s="27">
        <f t="shared" si="3"/>
        <v>58700</v>
      </c>
    </row>
    <row r="71" spans="2:8" ht="18.75" x14ac:dyDescent="0.25">
      <c r="B71" s="25">
        <v>23</v>
      </c>
      <c r="C71" s="50" t="s">
        <v>88</v>
      </c>
      <c r="D71" s="50"/>
      <c r="E71" s="34" t="s">
        <v>108</v>
      </c>
      <c r="F71" s="41">
        <f t="shared" si="2"/>
        <v>5.3433333333333328</v>
      </c>
      <c r="G71" s="22">
        <v>700</v>
      </c>
      <c r="H71" s="27">
        <f t="shared" si="3"/>
        <v>3740.333333333333</v>
      </c>
    </row>
    <row r="72" spans="2:8" ht="18.75" x14ac:dyDescent="0.25">
      <c r="B72" s="28">
        <v>24</v>
      </c>
      <c r="C72" s="50" t="s">
        <v>89</v>
      </c>
      <c r="D72" s="50"/>
      <c r="E72" s="34" t="s">
        <v>107</v>
      </c>
      <c r="F72" s="41">
        <f t="shared" si="2"/>
        <v>90.64</v>
      </c>
      <c r="G72" s="22">
        <v>364</v>
      </c>
      <c r="H72" s="27">
        <f t="shared" si="3"/>
        <v>32992.959999999999</v>
      </c>
    </row>
    <row r="73" spans="2:8" ht="18.75" x14ac:dyDescent="0.25">
      <c r="B73" s="25">
        <v>25</v>
      </c>
      <c r="C73" s="50" t="s">
        <v>90</v>
      </c>
      <c r="D73" s="50"/>
      <c r="E73" s="34" t="s">
        <v>108</v>
      </c>
      <c r="F73" s="41">
        <f t="shared" si="2"/>
        <v>8.7199999999999989</v>
      </c>
      <c r="G73" s="22">
        <v>700</v>
      </c>
      <c r="H73" s="27">
        <f t="shared" si="3"/>
        <v>6103.9999999999991</v>
      </c>
    </row>
    <row r="74" spans="2:8" ht="18.75" x14ac:dyDescent="0.25">
      <c r="B74" s="28">
        <v>26</v>
      </c>
      <c r="C74" s="50" t="s">
        <v>91</v>
      </c>
      <c r="D74" s="50"/>
      <c r="E74" s="34" t="s">
        <v>107</v>
      </c>
      <c r="F74" s="41">
        <f t="shared" si="2"/>
        <v>222.24333333333334</v>
      </c>
      <c r="G74" s="22">
        <v>318</v>
      </c>
      <c r="H74" s="27">
        <f t="shared" si="3"/>
        <v>70673.38</v>
      </c>
    </row>
    <row r="75" spans="2:8" ht="18.75" x14ac:dyDescent="0.25">
      <c r="B75" s="25">
        <v>27</v>
      </c>
      <c r="C75" s="50" t="s">
        <v>92</v>
      </c>
      <c r="D75" s="50"/>
      <c r="E75" s="34" t="s">
        <v>107</v>
      </c>
      <c r="F75" s="41">
        <f t="shared" si="2"/>
        <v>12.563333333333333</v>
      </c>
      <c r="G75" s="22">
        <v>400</v>
      </c>
      <c r="H75" s="27">
        <f t="shared" si="3"/>
        <v>5025.333333333333</v>
      </c>
    </row>
    <row r="76" spans="2:8" ht="18.75" x14ac:dyDescent="0.25">
      <c r="B76" s="28">
        <v>28</v>
      </c>
      <c r="C76" s="50" t="s">
        <v>93</v>
      </c>
      <c r="D76" s="50"/>
      <c r="E76" s="34" t="s">
        <v>109</v>
      </c>
      <c r="F76" s="41">
        <f t="shared" si="2"/>
        <v>93.506666666666661</v>
      </c>
      <c r="G76" s="22">
        <v>500</v>
      </c>
      <c r="H76" s="27">
        <f t="shared" si="3"/>
        <v>46753.333333333328</v>
      </c>
    </row>
    <row r="77" spans="2:8" ht="18.75" x14ac:dyDescent="0.25">
      <c r="B77" s="25">
        <v>29</v>
      </c>
      <c r="C77" s="50" t="s">
        <v>94</v>
      </c>
      <c r="D77" s="50"/>
      <c r="E77" s="35" t="s">
        <v>71</v>
      </c>
      <c r="F77" s="41">
        <f t="shared" si="2"/>
        <v>2019.13</v>
      </c>
      <c r="G77" s="22">
        <v>2</v>
      </c>
      <c r="H77" s="27">
        <f t="shared" si="3"/>
        <v>4038.26</v>
      </c>
    </row>
    <row r="78" spans="2:8" ht="18.75" x14ac:dyDescent="0.25">
      <c r="B78" s="28">
        <v>30</v>
      </c>
      <c r="C78" s="50" t="s">
        <v>95</v>
      </c>
      <c r="D78" s="50"/>
      <c r="E78" s="34" t="s">
        <v>107</v>
      </c>
      <c r="F78" s="41">
        <f t="shared" si="2"/>
        <v>1503.5999999999997</v>
      </c>
      <c r="G78" s="22">
        <v>2</v>
      </c>
      <c r="H78" s="27">
        <f t="shared" si="3"/>
        <v>3007.1999999999994</v>
      </c>
    </row>
    <row r="79" spans="2:8" ht="18.75" x14ac:dyDescent="0.25">
      <c r="B79" s="25">
        <v>31</v>
      </c>
      <c r="C79" s="50" t="s">
        <v>96</v>
      </c>
      <c r="D79" s="50"/>
      <c r="E79" s="34" t="s">
        <v>107</v>
      </c>
      <c r="F79" s="41">
        <f t="shared" si="2"/>
        <v>12.92</v>
      </c>
      <c r="G79" s="21">
        <v>10000</v>
      </c>
      <c r="H79" s="27">
        <f t="shared" si="3"/>
        <v>129200</v>
      </c>
    </row>
    <row r="80" spans="2:8" ht="18.75" x14ac:dyDescent="0.25">
      <c r="B80" s="28">
        <v>32</v>
      </c>
      <c r="C80" s="50" t="s">
        <v>97</v>
      </c>
      <c r="D80" s="50"/>
      <c r="E80" s="35" t="s">
        <v>71</v>
      </c>
      <c r="F80" s="41">
        <f t="shared" si="2"/>
        <v>773.28666666666675</v>
      </c>
      <c r="G80" s="22">
        <v>7</v>
      </c>
      <c r="H80" s="27">
        <f t="shared" si="3"/>
        <v>5413.0066666666671</v>
      </c>
    </row>
    <row r="81" spans="2:8" ht="18.75" x14ac:dyDescent="0.25">
      <c r="B81" s="25">
        <v>33</v>
      </c>
      <c r="C81" s="50" t="s">
        <v>98</v>
      </c>
      <c r="D81" s="50"/>
      <c r="E81" s="34" t="s">
        <v>107</v>
      </c>
      <c r="F81" s="41">
        <f t="shared" si="2"/>
        <v>895.01333333333332</v>
      </c>
      <c r="G81" s="22">
        <v>4</v>
      </c>
      <c r="H81" s="27">
        <f t="shared" si="3"/>
        <v>3580.0533333333333</v>
      </c>
    </row>
    <row r="82" spans="2:8" ht="18.75" x14ac:dyDescent="0.25">
      <c r="B82" s="28">
        <v>34</v>
      </c>
      <c r="C82" s="50" t="s">
        <v>99</v>
      </c>
      <c r="D82" s="50"/>
      <c r="E82" s="34" t="s">
        <v>108</v>
      </c>
      <c r="F82" s="41">
        <f t="shared" si="2"/>
        <v>340.10666666666674</v>
      </c>
      <c r="G82" s="22">
        <v>40</v>
      </c>
      <c r="H82" s="27">
        <f t="shared" si="3"/>
        <v>13604.26666666667</v>
      </c>
    </row>
    <row r="83" spans="2:8" ht="18.75" x14ac:dyDescent="0.25">
      <c r="B83" s="25">
        <v>35</v>
      </c>
      <c r="C83" s="50" t="s">
        <v>100</v>
      </c>
      <c r="D83" s="50"/>
      <c r="E83" s="34" t="s">
        <v>107</v>
      </c>
      <c r="F83" s="41">
        <f t="shared" si="2"/>
        <v>375.89999999999992</v>
      </c>
      <c r="G83" s="22">
        <v>40</v>
      </c>
      <c r="H83" s="27">
        <f t="shared" si="3"/>
        <v>15035.999999999996</v>
      </c>
    </row>
    <row r="84" spans="2:8" ht="18.75" x14ac:dyDescent="0.25">
      <c r="B84" s="28">
        <v>36</v>
      </c>
      <c r="C84" s="50" t="s">
        <v>101</v>
      </c>
      <c r="D84" s="50"/>
      <c r="E84" s="34" t="s">
        <v>108</v>
      </c>
      <c r="F84" s="41">
        <f t="shared" si="2"/>
        <v>689.17666666666662</v>
      </c>
      <c r="G84" s="22">
        <v>20</v>
      </c>
      <c r="H84" s="27">
        <f t="shared" si="3"/>
        <v>13783.533333333333</v>
      </c>
    </row>
    <row r="85" spans="2:8" ht="18.75" x14ac:dyDescent="0.25">
      <c r="B85" s="25">
        <v>37</v>
      </c>
      <c r="C85" s="50" t="s">
        <v>102</v>
      </c>
      <c r="D85" s="50"/>
      <c r="E85" s="34" t="s">
        <v>108</v>
      </c>
      <c r="F85" s="41">
        <f t="shared" si="2"/>
        <v>422.45666666666671</v>
      </c>
      <c r="G85" s="22">
        <v>20</v>
      </c>
      <c r="H85" s="27">
        <f t="shared" si="3"/>
        <v>8449.133333333335</v>
      </c>
    </row>
    <row r="86" spans="2:8" ht="18.75" x14ac:dyDescent="0.25">
      <c r="B86" s="28">
        <v>38</v>
      </c>
      <c r="C86" s="50" t="s">
        <v>68</v>
      </c>
      <c r="D86" s="50"/>
      <c r="E86" s="34" t="s">
        <v>108</v>
      </c>
      <c r="F86" s="41">
        <f t="shared" si="2"/>
        <v>767.92666666666662</v>
      </c>
      <c r="G86" s="22">
        <v>40</v>
      </c>
      <c r="H86" s="27">
        <f t="shared" si="3"/>
        <v>30717.066666666666</v>
      </c>
    </row>
    <row r="87" spans="2:8" ht="18.75" x14ac:dyDescent="0.25">
      <c r="B87" s="25">
        <v>39</v>
      </c>
      <c r="C87" s="50" t="s">
        <v>103</v>
      </c>
      <c r="D87" s="50"/>
      <c r="E87" s="34" t="s">
        <v>107</v>
      </c>
      <c r="F87" s="41">
        <f t="shared" si="2"/>
        <v>3.4499999999999997</v>
      </c>
      <c r="G87" s="21">
        <v>2000</v>
      </c>
      <c r="H87" s="27">
        <f t="shared" si="3"/>
        <v>6899.9999999999991</v>
      </c>
    </row>
    <row r="88" spans="2:8" ht="18.75" x14ac:dyDescent="0.25">
      <c r="B88" s="28">
        <v>40</v>
      </c>
      <c r="C88" s="50" t="s">
        <v>104</v>
      </c>
      <c r="D88" s="50"/>
      <c r="E88" s="34" t="s">
        <v>107</v>
      </c>
      <c r="F88" s="41">
        <f t="shared" si="2"/>
        <v>1.5933333333333335</v>
      </c>
      <c r="G88" s="21">
        <v>1000</v>
      </c>
      <c r="H88" s="27">
        <f t="shared" si="3"/>
        <v>1593.3333333333335</v>
      </c>
    </row>
    <row r="89" spans="2:8" ht="18.75" x14ac:dyDescent="0.25">
      <c r="B89" s="25">
        <v>41</v>
      </c>
      <c r="C89" s="50" t="s">
        <v>105</v>
      </c>
      <c r="D89" s="50"/>
      <c r="E89" s="34" t="s">
        <v>107</v>
      </c>
      <c r="F89" s="41">
        <f t="shared" si="2"/>
        <v>1.0133333333333334</v>
      </c>
      <c r="G89" s="21">
        <v>1000</v>
      </c>
      <c r="H89" s="27">
        <f t="shared" si="3"/>
        <v>1013.3333333333334</v>
      </c>
    </row>
    <row r="90" spans="2:8" ht="39" customHeight="1" x14ac:dyDescent="0.25">
      <c r="B90" s="51" t="s">
        <v>110</v>
      </c>
      <c r="C90" s="52"/>
      <c r="D90" s="52"/>
      <c r="E90" s="52"/>
      <c r="F90" s="53"/>
      <c r="G90" s="48">
        <f>SUM(G49:G89)</f>
        <v>60807</v>
      </c>
      <c r="H90" s="27"/>
    </row>
    <row r="91" spans="2:8" ht="38.25" customHeight="1" x14ac:dyDescent="0.25">
      <c r="B91" s="54" t="s">
        <v>115</v>
      </c>
      <c r="C91" s="54"/>
      <c r="D91" s="54"/>
      <c r="E91" s="54"/>
      <c r="F91" s="54"/>
      <c r="G91" s="54"/>
      <c r="H91" s="31">
        <f>SUM(H49:H89)</f>
        <v>2855749.5266666668</v>
      </c>
    </row>
  </sheetData>
  <mergeCells count="49">
    <mergeCell ref="C54:D54"/>
    <mergeCell ref="C55:D55"/>
    <mergeCell ref="C56:D56"/>
    <mergeCell ref="C57:D57"/>
    <mergeCell ref="C49:D49"/>
    <mergeCell ref="C50:D50"/>
    <mergeCell ref="C51:D51"/>
    <mergeCell ref="C52:D52"/>
    <mergeCell ref="C53:D53"/>
    <mergeCell ref="B2:H2"/>
    <mergeCell ref="B1:H1"/>
    <mergeCell ref="B46:H46"/>
    <mergeCell ref="B47:H47"/>
    <mergeCell ref="C48:D48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B45:D45"/>
    <mergeCell ref="C88:D88"/>
    <mergeCell ref="C89:D89"/>
    <mergeCell ref="B90:F90"/>
    <mergeCell ref="B91:G91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</mergeCells>
  <pageMargins left="0.51181102362204722" right="0.31496062992125984" top="0.35433070866141736" bottom="0.35433070866141736" header="0.31496062992125984" footer="0.31496062992125984"/>
  <pageSetup paperSize="9" scale="45" fitToHeight="0" orientation="portrait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0"/>
  <sheetViews>
    <sheetView topLeftCell="A58" zoomScaleNormal="100" workbookViewId="0">
      <selection activeCell="J57" sqref="J57"/>
    </sheetView>
  </sheetViews>
  <sheetFormatPr defaultColWidth="8.85546875" defaultRowHeight="15.75" x14ac:dyDescent="0.25"/>
  <cols>
    <col min="1" max="1" width="5.7109375" style="3" customWidth="1"/>
    <col min="2" max="2" width="4.7109375" style="3" customWidth="1"/>
    <col min="3" max="3" width="26.7109375" style="3" customWidth="1"/>
    <col min="4" max="4" width="23.42578125" style="3" customWidth="1"/>
    <col min="5" max="5" width="26.7109375" style="3" customWidth="1"/>
    <col min="6" max="6" width="25.5703125" style="3" customWidth="1"/>
    <col min="7" max="7" width="20.7109375" style="3" customWidth="1"/>
    <col min="8" max="16384" width="8.85546875" style="3"/>
  </cols>
  <sheetData>
    <row r="1" spans="2:7" ht="19.899999999999999" customHeight="1" x14ac:dyDescent="0.25">
      <c r="B1" s="61" t="s">
        <v>4</v>
      </c>
      <c r="C1" s="61"/>
      <c r="D1" s="61"/>
      <c r="E1" s="61"/>
      <c r="F1" s="61"/>
      <c r="G1" s="61"/>
    </row>
    <row r="2" spans="2:7" ht="19.899999999999999" customHeight="1" x14ac:dyDescent="0.25">
      <c r="B2" s="62" t="s">
        <v>55</v>
      </c>
      <c r="C2" s="62"/>
      <c r="D2" s="62"/>
      <c r="E2" s="62"/>
      <c r="F2" s="62"/>
      <c r="G2" s="62"/>
    </row>
    <row r="3" spans="2:7" ht="47.45" customHeight="1" x14ac:dyDescent="0.25">
      <c r="B3" s="1" t="s">
        <v>0</v>
      </c>
      <c r="C3" s="11" t="s">
        <v>50</v>
      </c>
      <c r="D3" s="1" t="s">
        <v>2</v>
      </c>
      <c r="E3" s="1" t="s">
        <v>52</v>
      </c>
      <c r="F3" s="1" t="s">
        <v>54</v>
      </c>
      <c r="G3" s="5" t="s">
        <v>3</v>
      </c>
    </row>
    <row r="4" spans="2:7" ht="30" customHeight="1" x14ac:dyDescent="0.25">
      <c r="B4" s="9">
        <v>1</v>
      </c>
      <c r="C4" s="10" t="s">
        <v>10</v>
      </c>
      <c r="D4" s="4">
        <v>200</v>
      </c>
      <c r="E4" s="4">
        <v>230</v>
      </c>
      <c r="F4" s="4">
        <v>220</v>
      </c>
      <c r="G4" s="4">
        <f>(D4+E4+F4)/3</f>
        <v>216.66666666666666</v>
      </c>
    </row>
    <row r="5" spans="2:7" ht="30" customHeight="1" x14ac:dyDescent="0.25">
      <c r="B5" s="2">
        <v>2</v>
      </c>
      <c r="C5" s="10" t="s">
        <v>11</v>
      </c>
      <c r="D5" s="4">
        <v>200</v>
      </c>
      <c r="E5" s="4">
        <v>230</v>
      </c>
      <c r="F5" s="4">
        <v>220</v>
      </c>
      <c r="G5" s="4">
        <f t="shared" ref="G5:G43" si="0">(D5+E5+F5)/3</f>
        <v>216.66666666666666</v>
      </c>
    </row>
    <row r="6" spans="2:7" ht="30" customHeight="1" x14ac:dyDescent="0.25">
      <c r="B6" s="9">
        <v>3</v>
      </c>
      <c r="C6" s="10" t="s">
        <v>12</v>
      </c>
      <c r="D6" s="4">
        <v>200</v>
      </c>
      <c r="E6" s="4">
        <v>230</v>
      </c>
      <c r="F6" s="4">
        <v>220</v>
      </c>
      <c r="G6" s="4">
        <f t="shared" si="0"/>
        <v>216.66666666666666</v>
      </c>
    </row>
    <row r="7" spans="2:7" ht="30" customHeight="1" x14ac:dyDescent="0.25">
      <c r="B7" s="2">
        <v>4</v>
      </c>
      <c r="C7" s="10" t="s">
        <v>13</v>
      </c>
      <c r="D7" s="4">
        <v>200</v>
      </c>
      <c r="E7" s="4">
        <v>230</v>
      </c>
      <c r="F7" s="4">
        <v>220</v>
      </c>
      <c r="G7" s="4">
        <f t="shared" si="0"/>
        <v>216.66666666666666</v>
      </c>
    </row>
    <row r="8" spans="2:7" ht="30" customHeight="1" x14ac:dyDescent="0.25">
      <c r="B8" s="9">
        <v>5</v>
      </c>
      <c r="C8" s="10" t="s">
        <v>14</v>
      </c>
      <c r="D8" s="4">
        <v>200</v>
      </c>
      <c r="E8" s="4">
        <v>230</v>
      </c>
      <c r="F8" s="4">
        <v>220</v>
      </c>
      <c r="G8" s="4">
        <f t="shared" si="0"/>
        <v>216.66666666666666</v>
      </c>
    </row>
    <row r="9" spans="2:7" ht="30" customHeight="1" x14ac:dyDescent="0.25">
      <c r="B9" s="2">
        <v>6</v>
      </c>
      <c r="C9" s="10" t="s">
        <v>15</v>
      </c>
      <c r="D9" s="4">
        <v>200</v>
      </c>
      <c r="E9" s="4">
        <v>230</v>
      </c>
      <c r="F9" s="4">
        <v>220</v>
      </c>
      <c r="G9" s="4">
        <f t="shared" si="0"/>
        <v>216.66666666666666</v>
      </c>
    </row>
    <row r="10" spans="2:7" ht="30" customHeight="1" x14ac:dyDescent="0.25">
      <c r="B10" s="9">
        <v>7</v>
      </c>
      <c r="C10" s="10" t="s">
        <v>16</v>
      </c>
      <c r="D10" s="4">
        <v>200</v>
      </c>
      <c r="E10" s="4">
        <v>230</v>
      </c>
      <c r="F10" s="4">
        <v>220</v>
      </c>
      <c r="G10" s="4">
        <f t="shared" si="0"/>
        <v>216.66666666666666</v>
      </c>
    </row>
    <row r="11" spans="2:7" ht="30" customHeight="1" x14ac:dyDescent="0.25">
      <c r="B11" s="2">
        <v>8</v>
      </c>
      <c r="C11" s="10" t="s">
        <v>17</v>
      </c>
      <c r="D11" s="4">
        <v>200</v>
      </c>
      <c r="E11" s="4">
        <v>230</v>
      </c>
      <c r="F11" s="4">
        <v>220</v>
      </c>
      <c r="G11" s="4">
        <f t="shared" si="0"/>
        <v>216.66666666666666</v>
      </c>
    </row>
    <row r="12" spans="2:7" ht="30" customHeight="1" x14ac:dyDescent="0.25">
      <c r="B12" s="9">
        <v>9</v>
      </c>
      <c r="C12" s="10" t="s">
        <v>18</v>
      </c>
      <c r="D12" s="4">
        <v>200</v>
      </c>
      <c r="E12" s="4">
        <v>230</v>
      </c>
      <c r="F12" s="4">
        <v>220</v>
      </c>
      <c r="G12" s="4">
        <f t="shared" si="0"/>
        <v>216.66666666666666</v>
      </c>
    </row>
    <row r="13" spans="2:7" ht="30" customHeight="1" x14ac:dyDescent="0.25">
      <c r="B13" s="2">
        <v>10</v>
      </c>
      <c r="C13" s="10" t="s">
        <v>19</v>
      </c>
      <c r="D13" s="4">
        <v>200</v>
      </c>
      <c r="E13" s="4">
        <v>230</v>
      </c>
      <c r="F13" s="4">
        <v>220</v>
      </c>
      <c r="G13" s="4">
        <f t="shared" si="0"/>
        <v>216.66666666666666</v>
      </c>
    </row>
    <row r="14" spans="2:7" ht="30" customHeight="1" x14ac:dyDescent="0.25">
      <c r="B14" s="9">
        <v>11</v>
      </c>
      <c r="C14" s="10" t="s">
        <v>20</v>
      </c>
      <c r="D14" s="4">
        <v>200</v>
      </c>
      <c r="E14" s="4">
        <v>230</v>
      </c>
      <c r="F14" s="4">
        <v>220</v>
      </c>
      <c r="G14" s="4">
        <f t="shared" si="0"/>
        <v>216.66666666666666</v>
      </c>
    </row>
    <row r="15" spans="2:7" ht="30" customHeight="1" x14ac:dyDescent="0.25">
      <c r="B15" s="2">
        <v>12</v>
      </c>
      <c r="C15" s="10" t="s">
        <v>21</v>
      </c>
      <c r="D15" s="4">
        <v>200</v>
      </c>
      <c r="E15" s="4">
        <v>230</v>
      </c>
      <c r="F15" s="4">
        <v>220</v>
      </c>
      <c r="G15" s="4">
        <f t="shared" si="0"/>
        <v>216.66666666666666</v>
      </c>
    </row>
    <row r="16" spans="2:7" ht="30" customHeight="1" x14ac:dyDescent="0.25">
      <c r="B16" s="9">
        <v>13</v>
      </c>
      <c r="C16" s="10" t="s">
        <v>22</v>
      </c>
      <c r="D16" s="4">
        <v>200</v>
      </c>
      <c r="E16" s="4">
        <v>230</v>
      </c>
      <c r="F16" s="4">
        <v>220</v>
      </c>
      <c r="G16" s="4">
        <f t="shared" si="0"/>
        <v>216.66666666666666</v>
      </c>
    </row>
    <row r="17" spans="2:7" ht="30" customHeight="1" x14ac:dyDescent="0.25">
      <c r="B17" s="2">
        <v>14</v>
      </c>
      <c r="C17" s="10" t="s">
        <v>23</v>
      </c>
      <c r="D17" s="4">
        <v>200</v>
      </c>
      <c r="E17" s="4">
        <v>230</v>
      </c>
      <c r="F17" s="4">
        <v>220</v>
      </c>
      <c r="G17" s="4">
        <f t="shared" si="0"/>
        <v>216.66666666666666</v>
      </c>
    </row>
    <row r="18" spans="2:7" ht="30" customHeight="1" x14ac:dyDescent="0.25">
      <c r="B18" s="9">
        <v>15</v>
      </c>
      <c r="C18" s="10" t="s">
        <v>24</v>
      </c>
      <c r="D18" s="4">
        <v>200</v>
      </c>
      <c r="E18" s="4">
        <v>230</v>
      </c>
      <c r="F18" s="4">
        <v>220</v>
      </c>
      <c r="G18" s="4">
        <f t="shared" si="0"/>
        <v>216.66666666666666</v>
      </c>
    </row>
    <row r="19" spans="2:7" ht="30" customHeight="1" x14ac:dyDescent="0.25">
      <c r="B19" s="2">
        <v>16</v>
      </c>
      <c r="C19" s="10" t="s">
        <v>25</v>
      </c>
      <c r="D19" s="4">
        <v>200</v>
      </c>
      <c r="E19" s="4">
        <v>230</v>
      </c>
      <c r="F19" s="4">
        <v>220</v>
      </c>
      <c r="G19" s="4">
        <f t="shared" si="0"/>
        <v>216.66666666666666</v>
      </c>
    </row>
    <row r="20" spans="2:7" ht="30" customHeight="1" x14ac:dyDescent="0.25">
      <c r="B20" s="9">
        <v>17</v>
      </c>
      <c r="C20" s="10" t="s">
        <v>26</v>
      </c>
      <c r="D20" s="4">
        <v>200</v>
      </c>
      <c r="E20" s="4">
        <v>230</v>
      </c>
      <c r="F20" s="4">
        <v>220</v>
      </c>
      <c r="G20" s="4">
        <f t="shared" si="0"/>
        <v>216.66666666666666</v>
      </c>
    </row>
    <row r="21" spans="2:7" ht="30" customHeight="1" x14ac:dyDescent="0.25">
      <c r="B21" s="2">
        <v>18</v>
      </c>
      <c r="C21" s="10" t="s">
        <v>27</v>
      </c>
      <c r="D21" s="4">
        <v>200</v>
      </c>
      <c r="E21" s="4">
        <v>230</v>
      </c>
      <c r="F21" s="4">
        <v>220</v>
      </c>
      <c r="G21" s="4">
        <f t="shared" si="0"/>
        <v>216.66666666666666</v>
      </c>
    </row>
    <row r="22" spans="2:7" ht="30" customHeight="1" x14ac:dyDescent="0.25">
      <c r="B22" s="9">
        <v>19</v>
      </c>
      <c r="C22" s="10" t="s">
        <v>28</v>
      </c>
      <c r="D22" s="4">
        <v>200</v>
      </c>
      <c r="E22" s="4">
        <v>230</v>
      </c>
      <c r="F22" s="4">
        <v>220</v>
      </c>
      <c r="G22" s="4">
        <f t="shared" si="0"/>
        <v>216.66666666666666</v>
      </c>
    </row>
    <row r="23" spans="2:7" ht="30" customHeight="1" x14ac:dyDescent="0.25">
      <c r="B23" s="2">
        <v>20</v>
      </c>
      <c r="C23" s="10" t="s">
        <v>29</v>
      </c>
      <c r="D23" s="4">
        <v>200</v>
      </c>
      <c r="E23" s="4">
        <v>230</v>
      </c>
      <c r="F23" s="4">
        <v>220</v>
      </c>
      <c r="G23" s="4">
        <f t="shared" si="0"/>
        <v>216.66666666666666</v>
      </c>
    </row>
    <row r="24" spans="2:7" ht="30" customHeight="1" x14ac:dyDescent="0.25">
      <c r="B24" s="9">
        <v>21</v>
      </c>
      <c r="C24" s="10" t="s">
        <v>30</v>
      </c>
      <c r="D24" s="4">
        <v>200</v>
      </c>
      <c r="E24" s="4">
        <v>230</v>
      </c>
      <c r="F24" s="4">
        <v>220</v>
      </c>
      <c r="G24" s="4">
        <f t="shared" si="0"/>
        <v>216.66666666666666</v>
      </c>
    </row>
    <row r="25" spans="2:7" ht="30" customHeight="1" x14ac:dyDescent="0.25">
      <c r="B25" s="2">
        <v>22</v>
      </c>
      <c r="C25" s="10" t="s">
        <v>31</v>
      </c>
      <c r="D25" s="4">
        <v>200</v>
      </c>
      <c r="E25" s="4">
        <v>230</v>
      </c>
      <c r="F25" s="4">
        <v>220</v>
      </c>
      <c r="G25" s="4">
        <f t="shared" si="0"/>
        <v>216.66666666666666</v>
      </c>
    </row>
    <row r="26" spans="2:7" ht="30" customHeight="1" x14ac:dyDescent="0.25">
      <c r="B26" s="9">
        <v>23</v>
      </c>
      <c r="C26" s="10" t="s">
        <v>32</v>
      </c>
      <c r="D26" s="4">
        <v>200</v>
      </c>
      <c r="E26" s="4">
        <v>230</v>
      </c>
      <c r="F26" s="4">
        <v>220</v>
      </c>
      <c r="G26" s="4">
        <f t="shared" si="0"/>
        <v>216.66666666666666</v>
      </c>
    </row>
    <row r="27" spans="2:7" ht="30" customHeight="1" x14ac:dyDescent="0.25">
      <c r="B27" s="2">
        <v>24</v>
      </c>
      <c r="C27" s="10" t="s">
        <v>33</v>
      </c>
      <c r="D27" s="4">
        <v>200</v>
      </c>
      <c r="E27" s="4">
        <v>230</v>
      </c>
      <c r="F27" s="4">
        <v>220</v>
      </c>
      <c r="G27" s="4">
        <f t="shared" si="0"/>
        <v>216.66666666666666</v>
      </c>
    </row>
    <row r="28" spans="2:7" ht="30" customHeight="1" x14ac:dyDescent="0.25">
      <c r="B28" s="9">
        <v>25</v>
      </c>
      <c r="C28" s="10" t="s">
        <v>34</v>
      </c>
      <c r="D28" s="4">
        <v>200</v>
      </c>
      <c r="E28" s="4">
        <v>230</v>
      </c>
      <c r="F28" s="4">
        <v>220</v>
      </c>
      <c r="G28" s="4">
        <f t="shared" si="0"/>
        <v>216.66666666666666</v>
      </c>
    </row>
    <row r="29" spans="2:7" ht="30" customHeight="1" x14ac:dyDescent="0.25">
      <c r="B29" s="2">
        <v>26</v>
      </c>
      <c r="C29" s="10" t="s">
        <v>35</v>
      </c>
      <c r="D29" s="4">
        <v>200</v>
      </c>
      <c r="E29" s="4">
        <v>230</v>
      </c>
      <c r="F29" s="4">
        <v>220</v>
      </c>
      <c r="G29" s="4">
        <f t="shared" si="0"/>
        <v>216.66666666666666</v>
      </c>
    </row>
    <row r="30" spans="2:7" ht="30" customHeight="1" x14ac:dyDescent="0.25">
      <c r="B30" s="9">
        <v>27</v>
      </c>
      <c r="C30" s="10" t="s">
        <v>36</v>
      </c>
      <c r="D30" s="4">
        <v>450</v>
      </c>
      <c r="E30" s="4">
        <v>485</v>
      </c>
      <c r="F30" s="4">
        <v>470</v>
      </c>
      <c r="G30" s="4">
        <f t="shared" si="0"/>
        <v>468.33333333333331</v>
      </c>
    </row>
    <row r="31" spans="2:7" ht="30" customHeight="1" x14ac:dyDescent="0.25">
      <c r="B31" s="2">
        <v>28</v>
      </c>
      <c r="C31" s="10" t="s">
        <v>37</v>
      </c>
      <c r="D31" s="4">
        <v>450</v>
      </c>
      <c r="E31" s="4">
        <v>485</v>
      </c>
      <c r="F31" s="4">
        <v>470</v>
      </c>
      <c r="G31" s="4">
        <f t="shared" si="0"/>
        <v>468.33333333333331</v>
      </c>
    </row>
    <row r="32" spans="2:7" ht="30" customHeight="1" x14ac:dyDescent="0.25">
      <c r="B32" s="9">
        <v>29</v>
      </c>
      <c r="C32" s="10" t="s">
        <v>38</v>
      </c>
      <c r="D32" s="4">
        <v>450</v>
      </c>
      <c r="E32" s="4">
        <v>485</v>
      </c>
      <c r="F32" s="4">
        <v>470</v>
      </c>
      <c r="G32" s="4">
        <f t="shared" si="0"/>
        <v>468.33333333333331</v>
      </c>
    </row>
    <row r="33" spans="2:7" ht="30" customHeight="1" x14ac:dyDescent="0.25">
      <c r="B33" s="2">
        <v>30</v>
      </c>
      <c r="C33" s="10" t="s">
        <v>39</v>
      </c>
      <c r="D33" s="4">
        <v>200</v>
      </c>
      <c r="E33" s="4">
        <v>230</v>
      </c>
      <c r="F33" s="4">
        <v>220</v>
      </c>
      <c r="G33" s="4">
        <f t="shared" si="0"/>
        <v>216.66666666666666</v>
      </c>
    </row>
    <row r="34" spans="2:7" ht="30" customHeight="1" x14ac:dyDescent="0.25">
      <c r="B34" s="9">
        <v>31</v>
      </c>
      <c r="C34" s="10" t="s">
        <v>40</v>
      </c>
      <c r="D34" s="4">
        <v>200</v>
      </c>
      <c r="E34" s="4">
        <v>230</v>
      </c>
      <c r="F34" s="4">
        <v>220</v>
      </c>
      <c r="G34" s="4">
        <f t="shared" si="0"/>
        <v>216.66666666666666</v>
      </c>
    </row>
    <row r="35" spans="2:7" ht="30" customHeight="1" x14ac:dyDescent="0.25">
      <c r="B35" s="2">
        <v>32</v>
      </c>
      <c r="C35" s="10" t="s">
        <v>41</v>
      </c>
      <c r="D35" s="4">
        <v>200</v>
      </c>
      <c r="E35" s="4">
        <v>230</v>
      </c>
      <c r="F35" s="4">
        <v>220</v>
      </c>
      <c r="G35" s="4">
        <f t="shared" si="0"/>
        <v>216.66666666666666</v>
      </c>
    </row>
    <row r="36" spans="2:7" ht="30" customHeight="1" x14ac:dyDescent="0.25">
      <c r="B36" s="9">
        <v>33</v>
      </c>
      <c r="C36" s="10" t="s">
        <v>42</v>
      </c>
      <c r="D36" s="4">
        <v>200</v>
      </c>
      <c r="E36" s="4">
        <v>230</v>
      </c>
      <c r="F36" s="4">
        <v>220</v>
      </c>
      <c r="G36" s="4">
        <f t="shared" si="0"/>
        <v>216.66666666666666</v>
      </c>
    </row>
    <row r="37" spans="2:7" ht="30" customHeight="1" x14ac:dyDescent="0.25">
      <c r="B37" s="2">
        <v>34</v>
      </c>
      <c r="C37" s="10" t="s">
        <v>43</v>
      </c>
      <c r="D37" s="4">
        <v>200</v>
      </c>
      <c r="E37" s="4">
        <v>230</v>
      </c>
      <c r="F37" s="4">
        <v>220</v>
      </c>
      <c r="G37" s="4">
        <f t="shared" si="0"/>
        <v>216.66666666666666</v>
      </c>
    </row>
    <row r="38" spans="2:7" ht="30" customHeight="1" x14ac:dyDescent="0.25">
      <c r="B38" s="9">
        <v>35</v>
      </c>
      <c r="C38" s="10" t="s">
        <v>44</v>
      </c>
      <c r="D38" s="4">
        <v>200</v>
      </c>
      <c r="E38" s="4">
        <v>230</v>
      </c>
      <c r="F38" s="4">
        <v>220</v>
      </c>
      <c r="G38" s="4">
        <f t="shared" si="0"/>
        <v>216.66666666666666</v>
      </c>
    </row>
    <row r="39" spans="2:7" ht="30" customHeight="1" x14ac:dyDescent="0.25">
      <c r="B39" s="2">
        <v>36</v>
      </c>
      <c r="C39" s="10" t="s">
        <v>45</v>
      </c>
      <c r="D39" s="4">
        <v>200</v>
      </c>
      <c r="E39" s="4">
        <v>230</v>
      </c>
      <c r="F39" s="4">
        <v>220</v>
      </c>
      <c r="G39" s="4">
        <f t="shared" si="0"/>
        <v>216.66666666666666</v>
      </c>
    </row>
    <row r="40" spans="2:7" ht="30" customHeight="1" x14ac:dyDescent="0.25">
      <c r="B40" s="9">
        <v>37</v>
      </c>
      <c r="C40" s="10" t="s">
        <v>46</v>
      </c>
      <c r="D40" s="4">
        <v>200</v>
      </c>
      <c r="E40" s="4">
        <v>230</v>
      </c>
      <c r="F40" s="4">
        <v>220</v>
      </c>
      <c r="G40" s="4">
        <f t="shared" si="0"/>
        <v>216.66666666666666</v>
      </c>
    </row>
    <row r="41" spans="2:7" ht="30" customHeight="1" x14ac:dyDescent="0.25">
      <c r="B41" s="2">
        <v>38</v>
      </c>
      <c r="C41" s="10" t="s">
        <v>47</v>
      </c>
      <c r="D41" s="4">
        <v>200</v>
      </c>
      <c r="E41" s="4">
        <v>230</v>
      </c>
      <c r="F41" s="4">
        <v>220</v>
      </c>
      <c r="G41" s="4">
        <f t="shared" si="0"/>
        <v>216.66666666666666</v>
      </c>
    </row>
    <row r="42" spans="2:7" ht="30" customHeight="1" x14ac:dyDescent="0.25">
      <c r="B42" s="9">
        <v>39</v>
      </c>
      <c r="C42" s="10" t="s">
        <v>48</v>
      </c>
      <c r="D42" s="4">
        <v>200</v>
      </c>
      <c r="E42" s="4">
        <v>230</v>
      </c>
      <c r="F42" s="4">
        <v>220</v>
      </c>
      <c r="G42" s="4">
        <f t="shared" si="0"/>
        <v>216.66666666666666</v>
      </c>
    </row>
    <row r="43" spans="2:7" ht="30" customHeight="1" x14ac:dyDescent="0.25">
      <c r="B43" s="2">
        <v>40</v>
      </c>
      <c r="C43" s="10" t="s">
        <v>49</v>
      </c>
      <c r="D43" s="4">
        <v>200</v>
      </c>
      <c r="E43" s="4">
        <v>230</v>
      </c>
      <c r="F43" s="4">
        <v>220</v>
      </c>
      <c r="G43" s="4">
        <f t="shared" si="0"/>
        <v>216.66666666666666</v>
      </c>
    </row>
    <row r="44" spans="2:7" ht="19.899999999999999" customHeight="1" x14ac:dyDescent="0.25"/>
    <row r="45" spans="2:7" ht="19.899999999999999" customHeight="1" x14ac:dyDescent="0.25">
      <c r="B45" s="61" t="s">
        <v>7</v>
      </c>
      <c r="C45" s="61"/>
      <c r="D45" s="61"/>
      <c r="E45" s="61"/>
      <c r="F45" s="61"/>
      <c r="G45" s="61"/>
    </row>
    <row r="46" spans="2:7" ht="19.899999999999999" customHeight="1" x14ac:dyDescent="0.25">
      <c r="B46" s="63" t="s">
        <v>56</v>
      </c>
      <c r="C46" s="63"/>
      <c r="D46" s="63"/>
      <c r="E46" s="63"/>
      <c r="F46" s="63"/>
      <c r="G46" s="63"/>
    </row>
    <row r="47" spans="2:7" ht="51" customHeight="1" x14ac:dyDescent="0.25">
      <c r="B47" s="1" t="s">
        <v>0</v>
      </c>
      <c r="C47" s="11" t="s">
        <v>50</v>
      </c>
      <c r="D47" s="1" t="s">
        <v>5</v>
      </c>
      <c r="E47" s="5" t="s">
        <v>3</v>
      </c>
      <c r="F47" s="1" t="s">
        <v>1</v>
      </c>
      <c r="G47" s="1" t="s">
        <v>9</v>
      </c>
    </row>
    <row r="48" spans="2:7" ht="30" customHeight="1" x14ac:dyDescent="0.25">
      <c r="B48" s="9">
        <v>1</v>
      </c>
      <c r="C48" s="10" t="s">
        <v>10</v>
      </c>
      <c r="D48" s="2" t="s">
        <v>6</v>
      </c>
      <c r="E48" s="4">
        <f>G4</f>
        <v>216.66666666666666</v>
      </c>
      <c r="F48" s="12">
        <v>2</v>
      </c>
      <c r="G48" s="4">
        <f>E48*F48</f>
        <v>433.33333333333331</v>
      </c>
    </row>
    <row r="49" spans="2:7" ht="30" customHeight="1" x14ac:dyDescent="0.25">
      <c r="B49" s="2">
        <v>2</v>
      </c>
      <c r="C49" s="10" t="s">
        <v>11</v>
      </c>
      <c r="D49" s="2" t="s">
        <v>6</v>
      </c>
      <c r="E49" s="4">
        <f>G5</f>
        <v>216.66666666666666</v>
      </c>
      <c r="F49" s="12">
        <v>5</v>
      </c>
      <c r="G49" s="4">
        <f t="shared" ref="G49:G87" si="1">E49*F49</f>
        <v>1083.3333333333333</v>
      </c>
    </row>
    <row r="50" spans="2:7" ht="30" customHeight="1" x14ac:dyDescent="0.25">
      <c r="B50" s="9">
        <v>3</v>
      </c>
      <c r="C50" s="10" t="s">
        <v>12</v>
      </c>
      <c r="D50" s="2" t="s">
        <v>6</v>
      </c>
      <c r="E50" s="4">
        <f t="shared" ref="E50:E87" si="2">G6</f>
        <v>216.66666666666666</v>
      </c>
      <c r="F50" s="12">
        <v>5</v>
      </c>
      <c r="G50" s="4">
        <f t="shared" si="1"/>
        <v>1083.3333333333333</v>
      </c>
    </row>
    <row r="51" spans="2:7" ht="30" customHeight="1" x14ac:dyDescent="0.25">
      <c r="B51" s="2">
        <v>4</v>
      </c>
      <c r="C51" s="10" t="s">
        <v>13</v>
      </c>
      <c r="D51" s="2" t="s">
        <v>6</v>
      </c>
      <c r="E51" s="4">
        <f t="shared" si="2"/>
        <v>216.66666666666666</v>
      </c>
      <c r="F51" s="12">
        <v>5</v>
      </c>
      <c r="G51" s="4">
        <f t="shared" si="1"/>
        <v>1083.3333333333333</v>
      </c>
    </row>
    <row r="52" spans="2:7" ht="30" customHeight="1" x14ac:dyDescent="0.25">
      <c r="B52" s="9">
        <v>5</v>
      </c>
      <c r="C52" s="10" t="s">
        <v>14</v>
      </c>
      <c r="D52" s="2" t="s">
        <v>6</v>
      </c>
      <c r="E52" s="4">
        <f t="shared" si="2"/>
        <v>216.66666666666666</v>
      </c>
      <c r="F52" s="12">
        <v>5</v>
      </c>
      <c r="G52" s="4">
        <f t="shared" si="1"/>
        <v>1083.3333333333333</v>
      </c>
    </row>
    <row r="53" spans="2:7" ht="30" customHeight="1" x14ac:dyDescent="0.25">
      <c r="B53" s="2">
        <v>6</v>
      </c>
      <c r="C53" s="10" t="s">
        <v>15</v>
      </c>
      <c r="D53" s="2" t="s">
        <v>6</v>
      </c>
      <c r="E53" s="4">
        <f t="shared" si="2"/>
        <v>216.66666666666666</v>
      </c>
      <c r="F53" s="12">
        <v>5</v>
      </c>
      <c r="G53" s="4">
        <f t="shared" si="1"/>
        <v>1083.3333333333333</v>
      </c>
    </row>
    <row r="54" spans="2:7" ht="30" customHeight="1" x14ac:dyDescent="0.25">
      <c r="B54" s="9">
        <v>7</v>
      </c>
      <c r="C54" s="10" t="s">
        <v>16</v>
      </c>
      <c r="D54" s="2" t="s">
        <v>6</v>
      </c>
      <c r="E54" s="4">
        <f t="shared" si="2"/>
        <v>216.66666666666666</v>
      </c>
      <c r="F54" s="12">
        <v>5</v>
      </c>
      <c r="G54" s="4">
        <f t="shared" si="1"/>
        <v>1083.3333333333333</v>
      </c>
    </row>
    <row r="55" spans="2:7" ht="30" customHeight="1" x14ac:dyDescent="0.25">
      <c r="B55" s="2">
        <v>8</v>
      </c>
      <c r="C55" s="10" t="s">
        <v>17</v>
      </c>
      <c r="D55" s="2" t="s">
        <v>6</v>
      </c>
      <c r="E55" s="4">
        <f t="shared" si="2"/>
        <v>216.66666666666666</v>
      </c>
      <c r="F55" s="12">
        <v>5</v>
      </c>
      <c r="G55" s="4">
        <f t="shared" si="1"/>
        <v>1083.3333333333333</v>
      </c>
    </row>
    <row r="56" spans="2:7" ht="30" customHeight="1" x14ac:dyDescent="0.25">
      <c r="B56" s="9">
        <v>9</v>
      </c>
      <c r="C56" s="10" t="s">
        <v>18</v>
      </c>
      <c r="D56" s="2" t="s">
        <v>6</v>
      </c>
      <c r="E56" s="4">
        <f t="shared" si="2"/>
        <v>216.66666666666666</v>
      </c>
      <c r="F56" s="12">
        <v>5</v>
      </c>
      <c r="G56" s="4">
        <f t="shared" si="1"/>
        <v>1083.3333333333333</v>
      </c>
    </row>
    <row r="57" spans="2:7" ht="30" customHeight="1" x14ac:dyDescent="0.25">
      <c r="B57" s="2">
        <v>10</v>
      </c>
      <c r="C57" s="10" t="s">
        <v>19</v>
      </c>
      <c r="D57" s="2" t="s">
        <v>6</v>
      </c>
      <c r="E57" s="4">
        <f t="shared" si="2"/>
        <v>216.66666666666666</v>
      </c>
      <c r="F57" s="12">
        <v>5</v>
      </c>
      <c r="G57" s="4">
        <f t="shared" si="1"/>
        <v>1083.3333333333333</v>
      </c>
    </row>
    <row r="58" spans="2:7" ht="30" customHeight="1" x14ac:dyDescent="0.25">
      <c r="B58" s="9">
        <v>11</v>
      </c>
      <c r="C58" s="10" t="s">
        <v>20</v>
      </c>
      <c r="D58" s="2" t="s">
        <v>6</v>
      </c>
      <c r="E58" s="4">
        <f t="shared" si="2"/>
        <v>216.66666666666666</v>
      </c>
      <c r="F58" s="12">
        <v>5</v>
      </c>
      <c r="G58" s="4">
        <f t="shared" si="1"/>
        <v>1083.3333333333333</v>
      </c>
    </row>
    <row r="59" spans="2:7" ht="30" customHeight="1" x14ac:dyDescent="0.25">
      <c r="B59" s="2">
        <v>12</v>
      </c>
      <c r="C59" s="10" t="s">
        <v>21</v>
      </c>
      <c r="D59" s="2" t="s">
        <v>6</v>
      </c>
      <c r="E59" s="4">
        <f t="shared" si="2"/>
        <v>216.66666666666666</v>
      </c>
      <c r="F59" s="12">
        <v>5</v>
      </c>
      <c r="G59" s="4">
        <f t="shared" si="1"/>
        <v>1083.3333333333333</v>
      </c>
    </row>
    <row r="60" spans="2:7" ht="30" customHeight="1" x14ac:dyDescent="0.25">
      <c r="B60" s="9">
        <v>13</v>
      </c>
      <c r="C60" s="10" t="s">
        <v>22</v>
      </c>
      <c r="D60" s="2" t="s">
        <v>6</v>
      </c>
      <c r="E60" s="4">
        <f t="shared" si="2"/>
        <v>216.66666666666666</v>
      </c>
      <c r="F60" s="12">
        <v>5</v>
      </c>
      <c r="G60" s="4">
        <f t="shared" si="1"/>
        <v>1083.3333333333333</v>
      </c>
    </row>
    <row r="61" spans="2:7" ht="30" customHeight="1" x14ac:dyDescent="0.25">
      <c r="B61" s="2">
        <v>14</v>
      </c>
      <c r="C61" s="10" t="s">
        <v>23</v>
      </c>
      <c r="D61" s="2" t="s">
        <v>6</v>
      </c>
      <c r="E61" s="4">
        <f t="shared" si="2"/>
        <v>216.66666666666666</v>
      </c>
      <c r="F61" s="12">
        <v>5</v>
      </c>
      <c r="G61" s="4">
        <f t="shared" si="1"/>
        <v>1083.3333333333333</v>
      </c>
    </row>
    <row r="62" spans="2:7" ht="30" customHeight="1" x14ac:dyDescent="0.25">
      <c r="B62" s="9">
        <v>15</v>
      </c>
      <c r="C62" s="10" t="s">
        <v>24</v>
      </c>
      <c r="D62" s="2" t="s">
        <v>6</v>
      </c>
      <c r="E62" s="4">
        <f t="shared" si="2"/>
        <v>216.66666666666666</v>
      </c>
      <c r="F62" s="12">
        <v>5</v>
      </c>
      <c r="G62" s="4">
        <f t="shared" si="1"/>
        <v>1083.3333333333333</v>
      </c>
    </row>
    <row r="63" spans="2:7" ht="30" customHeight="1" x14ac:dyDescent="0.25">
      <c r="B63" s="2">
        <v>16</v>
      </c>
      <c r="C63" s="10" t="s">
        <v>25</v>
      </c>
      <c r="D63" s="2" t="s">
        <v>6</v>
      </c>
      <c r="E63" s="4">
        <f t="shared" si="2"/>
        <v>216.66666666666666</v>
      </c>
      <c r="F63" s="12">
        <v>5</v>
      </c>
      <c r="G63" s="4">
        <f t="shared" si="1"/>
        <v>1083.3333333333333</v>
      </c>
    </row>
    <row r="64" spans="2:7" ht="30" customHeight="1" x14ac:dyDescent="0.25">
      <c r="B64" s="9">
        <v>17</v>
      </c>
      <c r="C64" s="10" t="s">
        <v>26</v>
      </c>
      <c r="D64" s="2" t="s">
        <v>6</v>
      </c>
      <c r="E64" s="4">
        <f t="shared" si="2"/>
        <v>216.66666666666666</v>
      </c>
      <c r="F64" s="12">
        <v>5</v>
      </c>
      <c r="G64" s="4">
        <f t="shared" si="1"/>
        <v>1083.3333333333333</v>
      </c>
    </row>
    <row r="65" spans="2:7" ht="30" customHeight="1" x14ac:dyDescent="0.25">
      <c r="B65" s="2">
        <v>18</v>
      </c>
      <c r="C65" s="10" t="s">
        <v>27</v>
      </c>
      <c r="D65" s="2" t="s">
        <v>6</v>
      </c>
      <c r="E65" s="4">
        <f t="shared" si="2"/>
        <v>216.66666666666666</v>
      </c>
      <c r="F65" s="12">
        <v>5</v>
      </c>
      <c r="G65" s="4">
        <f t="shared" si="1"/>
        <v>1083.3333333333333</v>
      </c>
    </row>
    <row r="66" spans="2:7" ht="30" customHeight="1" x14ac:dyDescent="0.25">
      <c r="B66" s="9">
        <v>19</v>
      </c>
      <c r="C66" s="10" t="s">
        <v>28</v>
      </c>
      <c r="D66" s="2" t="s">
        <v>6</v>
      </c>
      <c r="E66" s="4">
        <f t="shared" si="2"/>
        <v>216.66666666666666</v>
      </c>
      <c r="F66" s="12">
        <v>5</v>
      </c>
      <c r="G66" s="4">
        <f t="shared" si="1"/>
        <v>1083.3333333333333</v>
      </c>
    </row>
    <row r="67" spans="2:7" ht="30" customHeight="1" x14ac:dyDescent="0.25">
      <c r="B67" s="2">
        <v>20</v>
      </c>
      <c r="C67" s="10" t="s">
        <v>29</v>
      </c>
      <c r="D67" s="2" t="s">
        <v>6</v>
      </c>
      <c r="E67" s="4">
        <f t="shared" si="2"/>
        <v>216.66666666666666</v>
      </c>
      <c r="F67" s="12">
        <v>5</v>
      </c>
      <c r="G67" s="4">
        <f t="shared" si="1"/>
        <v>1083.3333333333333</v>
      </c>
    </row>
    <row r="68" spans="2:7" ht="30" customHeight="1" x14ac:dyDescent="0.25">
      <c r="B68" s="9">
        <v>21</v>
      </c>
      <c r="C68" s="10" t="s">
        <v>30</v>
      </c>
      <c r="D68" s="2" t="s">
        <v>6</v>
      </c>
      <c r="E68" s="4">
        <f t="shared" si="2"/>
        <v>216.66666666666666</v>
      </c>
      <c r="F68" s="12">
        <v>5</v>
      </c>
      <c r="G68" s="4">
        <f t="shared" si="1"/>
        <v>1083.3333333333333</v>
      </c>
    </row>
    <row r="69" spans="2:7" ht="30" customHeight="1" x14ac:dyDescent="0.25">
      <c r="B69" s="2">
        <v>22</v>
      </c>
      <c r="C69" s="10" t="s">
        <v>31</v>
      </c>
      <c r="D69" s="2" t="s">
        <v>6</v>
      </c>
      <c r="E69" s="4">
        <f t="shared" si="2"/>
        <v>216.66666666666666</v>
      </c>
      <c r="F69" s="12">
        <v>5</v>
      </c>
      <c r="G69" s="4">
        <f t="shared" si="1"/>
        <v>1083.3333333333333</v>
      </c>
    </row>
    <row r="70" spans="2:7" ht="30" customHeight="1" x14ac:dyDescent="0.25">
      <c r="B70" s="9">
        <v>23</v>
      </c>
      <c r="C70" s="10" t="s">
        <v>32</v>
      </c>
      <c r="D70" s="2" t="s">
        <v>6</v>
      </c>
      <c r="E70" s="4">
        <f t="shared" si="2"/>
        <v>216.66666666666666</v>
      </c>
      <c r="F70" s="12">
        <v>5</v>
      </c>
      <c r="G70" s="4">
        <f t="shared" si="1"/>
        <v>1083.3333333333333</v>
      </c>
    </row>
    <row r="71" spans="2:7" ht="30" customHeight="1" x14ac:dyDescent="0.25">
      <c r="B71" s="2">
        <v>24</v>
      </c>
      <c r="C71" s="10" t="s">
        <v>33</v>
      </c>
      <c r="D71" s="2" t="s">
        <v>6</v>
      </c>
      <c r="E71" s="4">
        <f t="shared" si="2"/>
        <v>216.66666666666666</v>
      </c>
      <c r="F71" s="12">
        <v>5</v>
      </c>
      <c r="G71" s="4">
        <f t="shared" si="1"/>
        <v>1083.3333333333333</v>
      </c>
    </row>
    <row r="72" spans="2:7" ht="30" customHeight="1" x14ac:dyDescent="0.25">
      <c r="B72" s="9">
        <v>25</v>
      </c>
      <c r="C72" s="10" t="s">
        <v>34</v>
      </c>
      <c r="D72" s="2" t="s">
        <v>6</v>
      </c>
      <c r="E72" s="4">
        <f t="shared" si="2"/>
        <v>216.66666666666666</v>
      </c>
      <c r="F72" s="12">
        <v>5</v>
      </c>
      <c r="G72" s="4">
        <f t="shared" si="1"/>
        <v>1083.3333333333333</v>
      </c>
    </row>
    <row r="73" spans="2:7" ht="30" customHeight="1" x14ac:dyDescent="0.25">
      <c r="B73" s="2">
        <v>26</v>
      </c>
      <c r="C73" s="10" t="s">
        <v>35</v>
      </c>
      <c r="D73" s="2" t="s">
        <v>6</v>
      </c>
      <c r="E73" s="4">
        <f t="shared" si="2"/>
        <v>216.66666666666666</v>
      </c>
      <c r="F73" s="12">
        <v>5</v>
      </c>
      <c r="G73" s="4">
        <f t="shared" si="1"/>
        <v>1083.3333333333333</v>
      </c>
    </row>
    <row r="74" spans="2:7" ht="30" customHeight="1" x14ac:dyDescent="0.25">
      <c r="B74" s="9">
        <v>27</v>
      </c>
      <c r="C74" s="10" t="s">
        <v>36</v>
      </c>
      <c r="D74" s="2" t="s">
        <v>6</v>
      </c>
      <c r="E74" s="4">
        <f t="shared" si="2"/>
        <v>468.33333333333331</v>
      </c>
      <c r="F74" s="12">
        <v>5</v>
      </c>
      <c r="G74" s="4">
        <f t="shared" si="1"/>
        <v>2341.6666666666665</v>
      </c>
    </row>
    <row r="75" spans="2:7" ht="30" customHeight="1" x14ac:dyDescent="0.25">
      <c r="B75" s="2">
        <v>28</v>
      </c>
      <c r="C75" s="10" t="s">
        <v>37</v>
      </c>
      <c r="D75" s="2" t="s">
        <v>6</v>
      </c>
      <c r="E75" s="4">
        <f t="shared" si="2"/>
        <v>468.33333333333331</v>
      </c>
      <c r="F75" s="12">
        <v>5</v>
      </c>
      <c r="G75" s="4">
        <f t="shared" si="1"/>
        <v>2341.6666666666665</v>
      </c>
    </row>
    <row r="76" spans="2:7" ht="30" customHeight="1" x14ac:dyDescent="0.25">
      <c r="B76" s="9">
        <v>29</v>
      </c>
      <c r="C76" s="10" t="s">
        <v>38</v>
      </c>
      <c r="D76" s="2" t="s">
        <v>6</v>
      </c>
      <c r="E76" s="4">
        <f t="shared" si="2"/>
        <v>468.33333333333331</v>
      </c>
      <c r="F76" s="12">
        <v>5</v>
      </c>
      <c r="G76" s="4">
        <f t="shared" si="1"/>
        <v>2341.6666666666665</v>
      </c>
    </row>
    <row r="77" spans="2:7" ht="30" customHeight="1" x14ac:dyDescent="0.25">
      <c r="B77" s="2">
        <v>30</v>
      </c>
      <c r="C77" s="10" t="s">
        <v>39</v>
      </c>
      <c r="D77" s="2" t="s">
        <v>6</v>
      </c>
      <c r="E77" s="4">
        <f t="shared" si="2"/>
        <v>216.66666666666666</v>
      </c>
      <c r="F77" s="12">
        <v>5</v>
      </c>
      <c r="G77" s="4">
        <f t="shared" si="1"/>
        <v>1083.3333333333333</v>
      </c>
    </row>
    <row r="78" spans="2:7" ht="30" customHeight="1" x14ac:dyDescent="0.25">
      <c r="B78" s="9">
        <v>31</v>
      </c>
      <c r="C78" s="10" t="s">
        <v>40</v>
      </c>
      <c r="D78" s="2" t="s">
        <v>6</v>
      </c>
      <c r="E78" s="4">
        <f t="shared" si="2"/>
        <v>216.66666666666666</v>
      </c>
      <c r="F78" s="12">
        <v>5</v>
      </c>
      <c r="G78" s="4">
        <f t="shared" si="1"/>
        <v>1083.3333333333333</v>
      </c>
    </row>
    <row r="79" spans="2:7" ht="30" customHeight="1" x14ac:dyDescent="0.25">
      <c r="B79" s="2">
        <v>32</v>
      </c>
      <c r="C79" s="10" t="s">
        <v>41</v>
      </c>
      <c r="D79" s="2" t="s">
        <v>6</v>
      </c>
      <c r="E79" s="4">
        <f t="shared" si="2"/>
        <v>216.66666666666666</v>
      </c>
      <c r="F79" s="12">
        <v>5</v>
      </c>
      <c r="G79" s="4">
        <f t="shared" si="1"/>
        <v>1083.3333333333333</v>
      </c>
    </row>
    <row r="80" spans="2:7" ht="30" customHeight="1" x14ac:dyDescent="0.25">
      <c r="B80" s="9">
        <v>33</v>
      </c>
      <c r="C80" s="10" t="s">
        <v>42</v>
      </c>
      <c r="D80" s="2" t="s">
        <v>6</v>
      </c>
      <c r="E80" s="4">
        <f t="shared" si="2"/>
        <v>216.66666666666666</v>
      </c>
      <c r="F80" s="12">
        <v>5</v>
      </c>
      <c r="G80" s="4">
        <f t="shared" si="1"/>
        <v>1083.3333333333333</v>
      </c>
    </row>
    <row r="81" spans="2:7" ht="30" customHeight="1" x14ac:dyDescent="0.25">
      <c r="B81" s="2">
        <v>34</v>
      </c>
      <c r="C81" s="10" t="s">
        <v>43</v>
      </c>
      <c r="D81" s="2" t="s">
        <v>6</v>
      </c>
      <c r="E81" s="4">
        <f t="shared" si="2"/>
        <v>216.66666666666666</v>
      </c>
      <c r="F81" s="12">
        <v>5</v>
      </c>
      <c r="G81" s="4">
        <f t="shared" si="1"/>
        <v>1083.3333333333333</v>
      </c>
    </row>
    <row r="82" spans="2:7" ht="30" customHeight="1" x14ac:dyDescent="0.25">
      <c r="B82" s="9">
        <v>35</v>
      </c>
      <c r="C82" s="10" t="s">
        <v>44</v>
      </c>
      <c r="D82" s="2" t="s">
        <v>6</v>
      </c>
      <c r="E82" s="4">
        <f t="shared" si="2"/>
        <v>216.66666666666666</v>
      </c>
      <c r="F82" s="12">
        <v>5</v>
      </c>
      <c r="G82" s="4">
        <f t="shared" si="1"/>
        <v>1083.3333333333333</v>
      </c>
    </row>
    <row r="83" spans="2:7" ht="30" customHeight="1" x14ac:dyDescent="0.25">
      <c r="B83" s="2">
        <v>36</v>
      </c>
      <c r="C83" s="10" t="s">
        <v>45</v>
      </c>
      <c r="D83" s="2" t="s">
        <v>6</v>
      </c>
      <c r="E83" s="4">
        <f t="shared" si="2"/>
        <v>216.66666666666666</v>
      </c>
      <c r="F83" s="12">
        <v>5</v>
      </c>
      <c r="G83" s="4">
        <f t="shared" si="1"/>
        <v>1083.3333333333333</v>
      </c>
    </row>
    <row r="84" spans="2:7" ht="30" customHeight="1" x14ac:dyDescent="0.25">
      <c r="B84" s="9">
        <v>37</v>
      </c>
      <c r="C84" s="10" t="s">
        <v>46</v>
      </c>
      <c r="D84" s="2" t="s">
        <v>6</v>
      </c>
      <c r="E84" s="4">
        <f t="shared" si="2"/>
        <v>216.66666666666666</v>
      </c>
      <c r="F84" s="12">
        <v>5</v>
      </c>
      <c r="G84" s="4">
        <f t="shared" si="1"/>
        <v>1083.3333333333333</v>
      </c>
    </row>
    <row r="85" spans="2:7" ht="30" customHeight="1" x14ac:dyDescent="0.25">
      <c r="B85" s="2">
        <v>38</v>
      </c>
      <c r="C85" s="10" t="s">
        <v>47</v>
      </c>
      <c r="D85" s="2" t="s">
        <v>6</v>
      </c>
      <c r="E85" s="4">
        <f t="shared" si="2"/>
        <v>216.66666666666666</v>
      </c>
      <c r="F85" s="12">
        <v>5</v>
      </c>
      <c r="G85" s="4">
        <f t="shared" si="1"/>
        <v>1083.3333333333333</v>
      </c>
    </row>
    <row r="86" spans="2:7" ht="30" customHeight="1" x14ac:dyDescent="0.25">
      <c r="B86" s="9">
        <v>39</v>
      </c>
      <c r="C86" s="10" t="s">
        <v>48</v>
      </c>
      <c r="D86" s="2" t="s">
        <v>6</v>
      </c>
      <c r="E86" s="4">
        <f t="shared" si="2"/>
        <v>216.66666666666666</v>
      </c>
      <c r="F86" s="12">
        <v>5</v>
      </c>
      <c r="G86" s="4">
        <f t="shared" si="1"/>
        <v>1083.3333333333333</v>
      </c>
    </row>
    <row r="87" spans="2:7" ht="30" customHeight="1" x14ac:dyDescent="0.25">
      <c r="B87" s="2">
        <v>40</v>
      </c>
      <c r="C87" s="10" t="s">
        <v>49</v>
      </c>
      <c r="D87" s="2" t="s">
        <v>6</v>
      </c>
      <c r="E87" s="4">
        <f t="shared" si="2"/>
        <v>216.66666666666666</v>
      </c>
      <c r="F87" s="12">
        <v>5</v>
      </c>
      <c r="G87" s="4">
        <f t="shared" si="1"/>
        <v>1083.3333333333333</v>
      </c>
    </row>
    <row r="88" spans="2:7" ht="30" customHeight="1" x14ac:dyDescent="0.25">
      <c r="B88" s="64" t="s">
        <v>8</v>
      </c>
      <c r="C88" s="65"/>
      <c r="D88" s="65"/>
      <c r="E88" s="66"/>
      <c r="F88" s="13">
        <f>SUM(F48:F87)</f>
        <v>197</v>
      </c>
      <c r="G88" s="6">
        <f>SUM(G48:G87)</f>
        <v>46458.33333333335</v>
      </c>
    </row>
    <row r="90" spans="2:7" x14ac:dyDescent="0.25">
      <c r="C90" s="60"/>
      <c r="D90" s="60"/>
      <c r="E90" s="7"/>
      <c r="G90" s="8"/>
    </row>
  </sheetData>
  <mergeCells count="6">
    <mergeCell ref="C90:D90"/>
    <mergeCell ref="B1:G1"/>
    <mergeCell ref="B2:G2"/>
    <mergeCell ref="B45:G45"/>
    <mergeCell ref="B46:G46"/>
    <mergeCell ref="B88:E88"/>
  </mergeCells>
  <pageMargins left="0.51181102362204722" right="0.31496062992125984" top="0.35433070866141736" bottom="0.35433070866141736" header="0.31496062992125984" footer="0.31496062992125984"/>
  <pageSetup paperSize="9" scale="70" fitToHeight="0" orientation="portrait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заправка</vt:lpstr>
      <vt:lpstr>ремонт</vt:lpstr>
      <vt:lpstr>заправка!Область_печати</vt:lpstr>
      <vt:lpstr>ремонт!Область_печати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Dasha</cp:lastModifiedBy>
  <cp:lastPrinted>2026-03-18T12:02:44Z</cp:lastPrinted>
  <dcterms:created xsi:type="dcterms:W3CDTF">2024-04-17T06:35:19Z</dcterms:created>
  <dcterms:modified xsi:type="dcterms:W3CDTF">2026-03-18T12:02:53Z</dcterms:modified>
</cp:coreProperties>
</file>